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55" windowHeight="6195" activeTab="0"/>
  </bookViews>
  <sheets>
    <sheet name="S-Dew Point Flue Gas" sheetId="1" r:id="rId1"/>
  </sheets>
  <definedNames>
    <definedName name="_xlnm.Print_Area" localSheetId="0">'S-Dew Point Flue Gas'!#REF!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<sst xmlns="http://schemas.openxmlformats.org/spreadsheetml/2006/main" count="50" uniqueCount="44">
  <si>
    <t xml:space="preserve"> </t>
  </si>
  <si>
    <t>tI   =</t>
  </si>
  <si>
    <t>tw=</t>
  </si>
  <si>
    <t>mm Hg</t>
  </si>
  <si>
    <t>SO2 to SO3</t>
  </si>
  <si>
    <r>
      <t>P</t>
    </r>
    <r>
      <rPr>
        <b/>
        <vertAlign val="subscript"/>
        <sz val="10"/>
        <rFont val="Arial"/>
        <family val="2"/>
      </rPr>
      <t>H20</t>
    </r>
  </si>
  <si>
    <r>
      <t>P</t>
    </r>
    <r>
      <rPr>
        <b/>
        <vertAlign val="subscript"/>
        <sz val="10"/>
        <rFont val="Arial"/>
        <family val="2"/>
      </rPr>
      <t>SO3</t>
    </r>
  </si>
  <si>
    <r>
      <t>Ln(P</t>
    </r>
    <r>
      <rPr>
        <b/>
        <vertAlign val="subscript"/>
        <sz val="10"/>
        <rFont val="Arial"/>
        <family val="2"/>
      </rPr>
      <t>SO3</t>
    </r>
    <r>
      <rPr>
        <b/>
        <sz val="10"/>
        <rFont val="Arial"/>
        <family val="2"/>
      </rPr>
      <t>)</t>
    </r>
  </si>
  <si>
    <r>
      <t>Ln(P</t>
    </r>
    <r>
      <rPr>
        <b/>
        <vertAlign val="subscript"/>
        <sz val="10"/>
        <rFont val="Arial"/>
        <family val="2"/>
      </rPr>
      <t>H2O</t>
    </r>
    <r>
      <rPr>
        <b/>
        <sz val="10"/>
        <rFont val="Arial"/>
        <family val="2"/>
      </rPr>
      <t>)</t>
    </r>
  </si>
  <si>
    <r>
      <t>1000/T</t>
    </r>
    <r>
      <rPr>
        <b/>
        <vertAlign val="subscript"/>
        <sz val="10"/>
        <rFont val="Arial"/>
        <family val="2"/>
      </rPr>
      <t>dp</t>
    </r>
  </si>
  <si>
    <t>Tdp</t>
  </si>
  <si>
    <t>deg K</t>
  </si>
  <si>
    <t>Deg C</t>
  </si>
  <si>
    <t>Flue gas pressure</t>
  </si>
  <si>
    <t>inch WG</t>
  </si>
  <si>
    <t>ata</t>
  </si>
  <si>
    <t>hi/(hi+ho) =</t>
  </si>
  <si>
    <t>mm WC</t>
  </si>
  <si>
    <t>tg =</t>
  </si>
  <si>
    <t>SO2 in flue gas ppm v/v</t>
  </si>
  <si>
    <t>H2O in flue gas vol %</t>
  </si>
  <si>
    <t>INPUTS</t>
  </si>
  <si>
    <t>CALCULATION(Please do not change the formulae)</t>
  </si>
  <si>
    <t>Flue gas pressure-Air preheater outlet</t>
  </si>
  <si>
    <t>ppm v/v</t>
  </si>
  <si>
    <t xml:space="preserve">FD Fan outlet air temperture </t>
  </si>
  <si>
    <t>deg.c.</t>
  </si>
  <si>
    <t>Site Reading</t>
  </si>
  <si>
    <t>SO2 in flue gas vol %</t>
  </si>
  <si>
    <t>RESULTS</t>
  </si>
  <si>
    <t>S-Dew Point Temperature</t>
  </si>
  <si>
    <t>Deg.c.</t>
  </si>
  <si>
    <t>Recommended Flue gas Temp</t>
  </si>
  <si>
    <t>tw recomm.</t>
  </si>
  <si>
    <t>H2O in flue gas</t>
  </si>
  <si>
    <t>% vol</t>
  </si>
  <si>
    <t>Lab analysis</t>
  </si>
  <si>
    <t>Calculations for Recommended Flue Gas temperature to avoid S-dew point corrosion.</t>
  </si>
  <si>
    <t xml:space="preserve">Issued by </t>
  </si>
  <si>
    <t>Technical Services</t>
  </si>
  <si>
    <t>TCL Mithapur</t>
  </si>
  <si>
    <t>18/04/2003</t>
  </si>
  <si>
    <t>wt. basis</t>
  </si>
  <si>
    <t>as given by EMS Lab/Online analyser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</si>
</sst>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0"/>
    <numFmt numFmtId="167" formatCode="0.00000"/>
    <numFmt numFmtId="168" formatCode="0.0"/>
    <numFmt numFmtId="169" formatCode="0.0000000"/>
    <numFmt numFmtId="170" formatCode="0.0000%"/>
    <numFmt numFmtId="171" formatCode="0.000%"/>
    <numFmt numFmtId="172" formatCode="0.0%"/>
    <numFmt numFmtId="173" formatCode="0.000000000"/>
    <numFmt numFmtId="174" formatCode="0.0000000000"/>
    <numFmt numFmtId="175" formatCode="0.00000000"/>
  </numFmts>
  <fonts count="11">
    <font>
      <b/>
      <sz val="8"/>
      <name val="Modern"/>
      <family val="0"/>
    </font>
    <font>
      <b/>
      <u val="single"/>
      <sz val="10"/>
      <name val="Helv"/>
      <family val="0"/>
    </font>
    <font>
      <b/>
      <sz val="10"/>
      <name val="Helv"/>
      <family val="0"/>
    </font>
    <font>
      <b/>
      <i/>
      <sz val="10"/>
      <name val="Helv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/>
    </xf>
    <xf numFmtId="0" fontId="4" fillId="2" borderId="1" xfId="0" applyFont="1" applyFill="1" applyBorder="1" applyAlignment="1">
      <alignment wrapText="1"/>
    </xf>
    <xf numFmtId="0" fontId="4" fillId="2" borderId="0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center" wrapText="1"/>
    </xf>
    <xf numFmtId="164" fontId="4" fillId="2" borderId="0" xfId="0" applyNumberFormat="1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9" fontId="6" fillId="2" borderId="0" xfId="0" applyNumberFormat="1" applyFont="1" applyFill="1" applyBorder="1" applyAlignment="1">
      <alignment/>
    </xf>
    <xf numFmtId="0" fontId="6" fillId="2" borderId="0" xfId="0" applyFont="1" applyFill="1" applyBorder="1" applyAlignment="1" quotePrefix="1">
      <alignment/>
    </xf>
    <xf numFmtId="0" fontId="4" fillId="3" borderId="3" xfId="0" applyFont="1" applyFill="1" applyBorder="1" applyAlignment="1">
      <alignment wrapText="1"/>
    </xf>
    <xf numFmtId="0" fontId="4" fillId="3" borderId="4" xfId="0" applyFont="1" applyFill="1" applyBorder="1" applyAlignment="1">
      <alignment/>
    </xf>
    <xf numFmtId="0" fontId="4" fillId="3" borderId="5" xfId="0" applyFont="1" applyFill="1" applyBorder="1" applyAlignment="1">
      <alignment/>
    </xf>
    <xf numFmtId="0" fontId="4" fillId="3" borderId="1" xfId="0" applyFont="1" applyFill="1" applyBorder="1" applyAlignment="1">
      <alignment wrapText="1"/>
    </xf>
    <xf numFmtId="0" fontId="4" fillId="3" borderId="0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4" fillId="4" borderId="1" xfId="0" applyFont="1" applyFill="1" applyBorder="1" applyAlignment="1">
      <alignment wrapText="1"/>
    </xf>
    <xf numFmtId="0" fontId="4" fillId="4" borderId="0" xfId="0" applyFont="1" applyFill="1" applyBorder="1" applyAlignment="1">
      <alignment/>
    </xf>
    <xf numFmtId="0" fontId="4" fillId="4" borderId="2" xfId="0" applyFont="1" applyFill="1" applyBorder="1" applyAlignment="1">
      <alignment/>
    </xf>
    <xf numFmtId="0" fontId="4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center"/>
    </xf>
    <xf numFmtId="0" fontId="4" fillId="5" borderId="1" xfId="0" applyFont="1" applyFill="1" applyBorder="1" applyAlignment="1">
      <alignment wrapText="1"/>
    </xf>
    <xf numFmtId="0" fontId="4" fillId="5" borderId="0" xfId="0" applyFont="1" applyFill="1" applyBorder="1" applyAlignment="1">
      <alignment/>
    </xf>
    <xf numFmtId="0" fontId="4" fillId="5" borderId="2" xfId="0" applyFont="1" applyFill="1" applyBorder="1" applyAlignment="1">
      <alignment/>
    </xf>
    <xf numFmtId="0" fontId="4" fillId="5" borderId="6" xfId="0" applyFont="1" applyFill="1" applyBorder="1" applyAlignment="1">
      <alignment wrapText="1"/>
    </xf>
    <xf numFmtId="0" fontId="4" fillId="5" borderId="7" xfId="0" applyFont="1" applyFill="1" applyBorder="1" applyAlignment="1">
      <alignment/>
    </xf>
    <xf numFmtId="0" fontId="4" fillId="5" borderId="8" xfId="0" applyFont="1" applyFill="1" applyBorder="1" applyAlignment="1">
      <alignment/>
    </xf>
    <xf numFmtId="0" fontId="8" fillId="5" borderId="0" xfId="0" applyFont="1" applyFill="1" applyBorder="1" applyAlignment="1">
      <alignment/>
    </xf>
    <xf numFmtId="0" fontId="9" fillId="5" borderId="0" xfId="0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9" fillId="4" borderId="0" xfId="0" applyFont="1" applyFill="1" applyBorder="1" applyAlignment="1">
      <alignment/>
    </xf>
    <xf numFmtId="0" fontId="10" fillId="4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/>
    </xf>
    <xf numFmtId="0" fontId="4" fillId="5" borderId="0" xfId="0" applyFont="1" applyFill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22</xdr:row>
      <xdr:rowOff>47625</xdr:rowOff>
    </xdr:from>
    <xdr:to>
      <xdr:col>7</xdr:col>
      <xdr:colOff>762000</xdr:colOff>
      <xdr:row>30</xdr:row>
      <xdr:rowOff>114300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657225" y="3676650"/>
          <a:ext cx="5381625" cy="12477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tw=tg-(tg-ti)xhi/(hi+ho)  
tw=average tube wall temperature  
tg,ti= flue gas and air inlet temperatures  
hi,ho= tube side and gas side heat transfer coefficients  
In an air preheater ,hi and ho=10 &amp; 15 Btu/ft2hF respectively.
</a:t>
          </a:r>
        </a:p>
      </xdr:txBody>
    </xdr:sp>
    <xdr:clientData/>
  </xdr:twoCellAnchor>
  <xdr:twoCellAnchor>
    <xdr:from>
      <xdr:col>0</xdr:col>
      <xdr:colOff>657225</xdr:colOff>
      <xdr:row>16</xdr:row>
      <xdr:rowOff>19050</xdr:rowOff>
    </xdr:from>
    <xdr:to>
      <xdr:col>8</xdr:col>
      <xdr:colOff>476250</xdr:colOff>
      <xdr:row>20</xdr:row>
      <xdr:rowOff>133350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657225" y="2600325"/>
          <a:ext cx="5981700" cy="8191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Dew Point of Acid Vapors 
Sulfurous acid 
1000/T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dp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=2.276-0.0294 ln(P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H2O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)-.0858 ln(PSO3)+0.0062 ln(P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H2O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)ln(PSO3) 
The dew points are in deg K and partial pressures in mm Hg.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showGridLines="0" tabSelected="1" workbookViewId="0" topLeftCell="A1">
      <selection activeCell="I14" sqref="I14"/>
    </sheetView>
  </sheetViews>
  <sheetFormatPr defaultColWidth="9.140625" defaultRowHeight="12"/>
  <cols>
    <col min="1" max="1" width="10.8515625" style="3" customWidth="1"/>
    <col min="2" max="2" width="11.140625" style="1" customWidth="1"/>
    <col min="3" max="3" width="11.8515625" style="1" customWidth="1"/>
    <col min="4" max="4" width="14.140625" style="1" customWidth="1"/>
    <col min="5" max="5" width="8.8515625" style="1" customWidth="1"/>
    <col min="6" max="6" width="10.28125" style="1" customWidth="1"/>
    <col min="7" max="7" width="12.00390625" style="1" customWidth="1"/>
    <col min="8" max="8" width="13.28125" style="1" customWidth="1"/>
    <col min="9" max="10" width="15.28125" style="1" customWidth="1"/>
    <col min="11" max="11" width="10.28125" style="1" customWidth="1"/>
    <col min="12" max="12" width="12.7109375" style="1" customWidth="1"/>
    <col min="13" max="13" width="14.28125" style="0" customWidth="1"/>
    <col min="14" max="15" width="8.140625" style="0" customWidth="1"/>
    <col min="16" max="16" width="15.00390625" style="0" customWidth="1"/>
    <col min="17" max="17" width="8.00390625" style="0" customWidth="1"/>
    <col min="18" max="18" width="16.00390625" style="0" customWidth="1"/>
    <col min="19" max="19" width="30.00390625" style="0" customWidth="1"/>
    <col min="20" max="20" width="8.140625" style="0" customWidth="1"/>
    <col min="21" max="21" width="8.00390625" style="0" customWidth="1"/>
    <col min="22" max="22" width="8.140625" style="1" customWidth="1"/>
    <col min="23" max="23" width="26.00390625" style="1" customWidth="1"/>
    <col min="24" max="28" width="16.00390625" style="1" customWidth="1"/>
    <col min="29" max="29" width="8.140625" style="2" customWidth="1"/>
    <col min="30" max="30" width="36.00390625" style="1" customWidth="1"/>
    <col min="31" max="31" width="15.00390625" style="1" customWidth="1"/>
    <col min="32" max="32" width="37.140625" style="1" customWidth="1"/>
    <col min="33" max="33" width="15.00390625" style="1" customWidth="1"/>
    <col min="34" max="34" width="36.00390625" style="1" customWidth="1"/>
    <col min="35" max="36" width="16.00390625" style="1" customWidth="1"/>
    <col min="37" max="16384" width="8.140625" style="1" customWidth="1"/>
  </cols>
  <sheetData>
    <row r="1" spans="1:12" ht="11.2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7"/>
    </row>
    <row r="2" spans="1:12" ht="15.75">
      <c r="A2" s="18"/>
      <c r="B2" s="38" t="s">
        <v>37</v>
      </c>
      <c r="C2" s="19"/>
      <c r="D2" s="19"/>
      <c r="E2" s="19"/>
      <c r="F2" s="19"/>
      <c r="G2" s="19"/>
      <c r="H2" s="19"/>
      <c r="I2" s="19"/>
      <c r="J2" s="19"/>
      <c r="K2" s="19"/>
      <c r="L2" s="20"/>
    </row>
    <row r="3" spans="1:12" ht="11.25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20"/>
    </row>
    <row r="4" spans="1:12" ht="15">
      <c r="A4" s="21"/>
      <c r="B4" s="34" t="s">
        <v>21</v>
      </c>
      <c r="C4" s="35"/>
      <c r="D4" s="35"/>
      <c r="E4" s="35"/>
      <c r="F4" s="35"/>
      <c r="G4" s="35"/>
      <c r="H4" s="35"/>
      <c r="I4" s="35"/>
      <c r="J4" s="22"/>
      <c r="K4" s="22"/>
      <c r="L4" s="23"/>
    </row>
    <row r="5" spans="1:12" ht="15">
      <c r="A5" s="21"/>
      <c r="B5" s="35" t="s">
        <v>19</v>
      </c>
      <c r="C5" s="35"/>
      <c r="D5" s="35"/>
      <c r="E5" s="35"/>
      <c r="F5" s="36">
        <v>80</v>
      </c>
      <c r="G5" s="35" t="s">
        <v>24</v>
      </c>
      <c r="H5" s="35" t="s">
        <v>43</v>
      </c>
      <c r="I5" s="35"/>
      <c r="J5" s="22"/>
      <c r="K5" s="22"/>
      <c r="L5" s="23"/>
    </row>
    <row r="6" spans="1:12" ht="15">
      <c r="A6" s="21"/>
      <c r="B6" s="35" t="s">
        <v>25</v>
      </c>
      <c r="C6" s="35"/>
      <c r="D6" s="35"/>
      <c r="E6" s="37"/>
      <c r="F6" s="36">
        <v>30</v>
      </c>
      <c r="G6" s="35" t="s">
        <v>26</v>
      </c>
      <c r="H6" s="35" t="s">
        <v>27</v>
      </c>
      <c r="I6" s="35"/>
      <c r="J6" s="22"/>
      <c r="K6" s="22"/>
      <c r="L6" s="23"/>
    </row>
    <row r="7" spans="1:12" ht="15">
      <c r="A7" s="21"/>
      <c r="B7" s="35" t="s">
        <v>23</v>
      </c>
      <c r="C7" s="35"/>
      <c r="D7" s="35"/>
      <c r="E7" s="37"/>
      <c r="F7" s="36">
        <v>15</v>
      </c>
      <c r="G7" s="35" t="s">
        <v>17</v>
      </c>
      <c r="H7" s="35" t="s">
        <v>27</v>
      </c>
      <c r="I7" s="35"/>
      <c r="J7" s="22"/>
      <c r="K7" s="22"/>
      <c r="L7" s="23"/>
    </row>
    <row r="8" spans="1:12" ht="15">
      <c r="A8" s="21"/>
      <c r="B8" s="35" t="s">
        <v>34</v>
      </c>
      <c r="C8" s="35"/>
      <c r="D8" s="35"/>
      <c r="E8" s="37"/>
      <c r="F8" s="36">
        <v>5</v>
      </c>
      <c r="G8" s="35" t="s">
        <v>35</v>
      </c>
      <c r="H8" s="35" t="s">
        <v>36</v>
      </c>
      <c r="I8" s="35"/>
      <c r="J8" s="22"/>
      <c r="K8" s="22"/>
      <c r="L8" s="23"/>
    </row>
    <row r="9" spans="1:12" ht="11.25">
      <c r="A9" s="21"/>
      <c r="B9" s="22"/>
      <c r="C9" s="22"/>
      <c r="D9" s="22"/>
      <c r="E9" s="24"/>
      <c r="F9" s="25"/>
      <c r="G9" s="22"/>
      <c r="H9" s="22"/>
      <c r="I9" s="22"/>
      <c r="J9" s="22"/>
      <c r="K9" s="22"/>
      <c r="L9" s="23"/>
    </row>
    <row r="10" spans="1:12" ht="11.25">
      <c r="A10" s="5"/>
      <c r="B10" s="6" t="s">
        <v>22</v>
      </c>
      <c r="C10" s="6"/>
      <c r="D10" s="6"/>
      <c r="E10" s="6"/>
      <c r="F10" s="6"/>
      <c r="G10" s="6"/>
      <c r="H10" s="6"/>
      <c r="I10" s="6"/>
      <c r="J10" s="6"/>
      <c r="K10" s="6"/>
      <c r="L10" s="7"/>
    </row>
    <row r="11" spans="1:12" ht="11.25">
      <c r="A11" s="5"/>
      <c r="B11" s="6" t="s">
        <v>28</v>
      </c>
      <c r="C11" s="6"/>
      <c r="D11" s="6"/>
      <c r="E11" s="6">
        <f>F5/10000</f>
        <v>0.008</v>
      </c>
      <c r="F11" s="6"/>
      <c r="G11" s="8"/>
      <c r="H11" s="8"/>
      <c r="I11" s="6"/>
      <c r="J11" s="6"/>
      <c r="K11" s="6"/>
      <c r="L11" s="7"/>
    </row>
    <row r="12" spans="1:12" ht="11.25">
      <c r="A12" s="5"/>
      <c r="B12" s="6" t="s">
        <v>20</v>
      </c>
      <c r="C12" s="6"/>
      <c r="D12" s="6"/>
      <c r="E12" s="6">
        <f>5</f>
        <v>5</v>
      </c>
      <c r="F12" s="6"/>
      <c r="G12" s="8"/>
      <c r="H12" s="8"/>
      <c r="I12" s="6"/>
      <c r="J12" s="6"/>
      <c r="K12" s="6"/>
      <c r="L12" s="7"/>
    </row>
    <row r="13" spans="1:12" ht="11.25">
      <c r="A13" s="5"/>
      <c r="B13" s="6"/>
      <c r="C13" s="6" t="s">
        <v>13</v>
      </c>
      <c r="D13" s="6"/>
      <c r="E13" s="9">
        <f>F7</f>
        <v>15</v>
      </c>
      <c r="F13" s="8" t="s">
        <v>17</v>
      </c>
      <c r="G13" s="4"/>
      <c r="H13" s="4"/>
      <c r="I13" s="6"/>
      <c r="J13" s="6"/>
      <c r="K13" s="6"/>
      <c r="L13" s="7"/>
    </row>
    <row r="14" spans="1:12" ht="11.25">
      <c r="A14" s="5"/>
      <c r="B14" s="6"/>
      <c r="C14" s="6"/>
      <c r="D14" s="6"/>
      <c r="E14" s="6">
        <f>F7/25.4</f>
        <v>0.5905511811023623</v>
      </c>
      <c r="F14" s="6" t="s">
        <v>14</v>
      </c>
      <c r="G14" s="8"/>
      <c r="H14" s="8"/>
      <c r="I14" s="6"/>
      <c r="J14" s="6"/>
      <c r="K14" s="6"/>
      <c r="L14" s="7"/>
    </row>
    <row r="15" spans="1:12" ht="11.25">
      <c r="A15" s="5"/>
      <c r="B15" s="6"/>
      <c r="C15" s="6"/>
      <c r="D15" s="6"/>
      <c r="E15" s="10">
        <f>E14/407+1</f>
        <v>1.001450985702954</v>
      </c>
      <c r="F15" s="6" t="s">
        <v>15</v>
      </c>
      <c r="G15" s="8"/>
      <c r="H15" s="8"/>
      <c r="I15" s="6"/>
      <c r="J15" s="6"/>
      <c r="K15" s="6"/>
      <c r="L15" s="7"/>
    </row>
    <row r="16" spans="1:12" ht="11.25">
      <c r="A16" s="5"/>
      <c r="B16" s="6"/>
      <c r="C16" s="6"/>
      <c r="D16" s="6"/>
      <c r="E16" s="6"/>
      <c r="F16" s="6"/>
      <c r="G16" s="6"/>
      <c r="H16" s="6"/>
      <c r="I16" s="6"/>
      <c r="J16" s="6" t="s">
        <v>0</v>
      </c>
      <c r="K16" s="6"/>
      <c r="L16" s="7"/>
    </row>
    <row r="17" spans="1:12" ht="14.25">
      <c r="A17" s="5"/>
      <c r="B17" s="6"/>
      <c r="C17" s="6"/>
      <c r="D17" s="6"/>
      <c r="E17" s="6"/>
      <c r="F17" s="6"/>
      <c r="G17" s="6"/>
      <c r="H17" s="6"/>
      <c r="I17" s="6"/>
      <c r="J17" s="11" t="s">
        <v>5</v>
      </c>
      <c r="K17" s="11">
        <f>E12/100*E15*760*E15</f>
        <v>38.1103549170859</v>
      </c>
      <c r="L17" s="12" t="s">
        <v>3</v>
      </c>
    </row>
    <row r="18" spans="1:12" ht="14.25">
      <c r="A18" s="5"/>
      <c r="B18" s="6"/>
      <c r="C18" s="6"/>
      <c r="D18" s="6"/>
      <c r="E18" s="6"/>
      <c r="F18" s="6"/>
      <c r="G18" s="6"/>
      <c r="H18" s="6"/>
      <c r="I18" s="6"/>
      <c r="J18" s="11" t="s">
        <v>8</v>
      </c>
      <c r="K18" s="11">
        <f>LN(K17)</f>
        <v>3.6404860278071345</v>
      </c>
      <c r="L18" s="12"/>
    </row>
    <row r="19" spans="1:12" ht="12.75">
      <c r="A19" s="5"/>
      <c r="B19" s="6"/>
      <c r="C19" s="6"/>
      <c r="D19" s="6"/>
      <c r="E19" s="6"/>
      <c r="F19" s="6"/>
      <c r="G19" s="6"/>
      <c r="H19" s="6"/>
      <c r="I19" s="6"/>
      <c r="J19" s="11" t="s">
        <v>4</v>
      </c>
      <c r="K19" s="13">
        <v>0.02</v>
      </c>
      <c r="L19" s="12" t="s">
        <v>42</v>
      </c>
    </row>
    <row r="20" spans="1:12" ht="14.25">
      <c r="A20" s="5"/>
      <c r="B20" s="6"/>
      <c r="C20" s="6"/>
      <c r="D20" s="6"/>
      <c r="E20" s="6"/>
      <c r="F20" s="6"/>
      <c r="G20" s="6"/>
      <c r="H20" s="6"/>
      <c r="I20" s="6"/>
      <c r="J20" s="11" t="s">
        <v>6</v>
      </c>
      <c r="K20" s="11">
        <f>E11/100*K19*760*E15*(64/80)</f>
        <v>0.0009742115188918339</v>
      </c>
      <c r="L20" s="12" t="s">
        <v>3</v>
      </c>
    </row>
    <row r="21" spans="1:12" ht="14.25">
      <c r="A21" s="5"/>
      <c r="B21" s="6"/>
      <c r="C21" s="6"/>
      <c r="D21" s="6"/>
      <c r="E21" s="6"/>
      <c r="F21" s="6"/>
      <c r="G21" s="6"/>
      <c r="H21" s="6"/>
      <c r="I21" s="6"/>
      <c r="J21" s="11" t="s">
        <v>7</v>
      </c>
      <c r="K21" s="11">
        <f>LN(K20)</f>
        <v>-6.933882112711997</v>
      </c>
      <c r="L21" s="12"/>
    </row>
    <row r="22" spans="1:12" ht="12.75">
      <c r="A22" s="5"/>
      <c r="B22" s="6"/>
      <c r="C22" s="6"/>
      <c r="D22" s="6"/>
      <c r="E22" s="6"/>
      <c r="F22" s="6"/>
      <c r="G22" s="6"/>
      <c r="H22" s="6"/>
      <c r="I22" s="6"/>
      <c r="J22" s="11"/>
      <c r="K22" s="11"/>
      <c r="L22" s="12"/>
    </row>
    <row r="23" spans="1:12" ht="14.25">
      <c r="A23" s="5"/>
      <c r="B23" s="6"/>
      <c r="C23" s="6"/>
      <c r="D23" s="6"/>
      <c r="E23" s="6"/>
      <c r="F23" s="6"/>
      <c r="G23" s="6"/>
      <c r="H23" s="6"/>
      <c r="I23" s="6"/>
      <c r="J23" s="14" t="s">
        <v>9</v>
      </c>
      <c r="K23" s="6">
        <f>2.276-0.0294*K18-0.0858*K21+0.0062*K18*K21</f>
        <v>2.6073920501644623</v>
      </c>
      <c r="L23" s="7"/>
    </row>
    <row r="24" spans="1:12" ht="11.25">
      <c r="A24" s="5"/>
      <c r="B24" s="6"/>
      <c r="C24" s="6"/>
      <c r="D24" s="6"/>
      <c r="E24" s="6"/>
      <c r="F24" s="6"/>
      <c r="G24" s="6"/>
      <c r="H24" s="6"/>
      <c r="I24" s="6"/>
      <c r="J24" s="6" t="s">
        <v>10</v>
      </c>
      <c r="K24" s="6">
        <f>1000/K23</f>
        <v>383.5249861780182</v>
      </c>
      <c r="L24" s="7" t="s">
        <v>11</v>
      </c>
    </row>
    <row r="25" spans="1:12" ht="11.25">
      <c r="A25" s="5"/>
      <c r="B25" s="6"/>
      <c r="C25" s="6"/>
      <c r="D25" s="6"/>
      <c r="E25" s="6"/>
      <c r="F25" s="6"/>
      <c r="G25" s="6"/>
      <c r="H25" s="6"/>
      <c r="I25" s="6"/>
      <c r="J25" s="6"/>
      <c r="K25" s="6">
        <f>K24-273</f>
        <v>110.5249861780182</v>
      </c>
      <c r="L25" s="7" t="s">
        <v>12</v>
      </c>
    </row>
    <row r="26" spans="1:12" ht="11.25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7"/>
    </row>
    <row r="27" spans="1:12" ht="11.2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7"/>
    </row>
    <row r="28" spans="1:12" ht="11.25">
      <c r="A28" s="5"/>
      <c r="B28" s="6"/>
      <c r="C28" s="6"/>
      <c r="D28" s="6"/>
      <c r="E28" s="6"/>
      <c r="F28" s="6"/>
      <c r="G28" s="6"/>
      <c r="H28" s="6"/>
      <c r="I28" s="6"/>
      <c r="J28" s="6" t="s">
        <v>33</v>
      </c>
      <c r="K28" s="6">
        <f>K25</f>
        <v>110.5249861780182</v>
      </c>
      <c r="L28" s="7"/>
    </row>
    <row r="29" spans="1:12" ht="11.2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7"/>
    </row>
    <row r="30" spans="1:12" ht="11.2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7"/>
    </row>
    <row r="31" spans="1:12" ht="11.25">
      <c r="A31" s="5"/>
      <c r="B31" s="6"/>
      <c r="C31" s="6"/>
      <c r="D31" s="6"/>
      <c r="E31" s="6"/>
      <c r="F31" s="6"/>
      <c r="G31" s="6"/>
      <c r="H31" s="6"/>
      <c r="I31" s="6"/>
      <c r="J31" s="6" t="s">
        <v>16</v>
      </c>
      <c r="K31" s="6">
        <f>10/(10+15)</f>
        <v>0.4</v>
      </c>
      <c r="L31" s="7"/>
    </row>
    <row r="32" spans="1:12" ht="11.25">
      <c r="A32" s="5"/>
      <c r="B32" s="6"/>
      <c r="C32" s="6"/>
      <c r="D32" s="6"/>
      <c r="E32" s="6"/>
      <c r="F32" s="6"/>
      <c r="G32" s="6"/>
      <c r="H32" s="6"/>
      <c r="I32" s="6"/>
      <c r="J32" s="6" t="s">
        <v>0</v>
      </c>
      <c r="K32" s="6"/>
      <c r="L32" s="7"/>
    </row>
    <row r="33" spans="1:12" ht="11.25">
      <c r="A33" s="5"/>
      <c r="B33" s="6"/>
      <c r="C33" s="6"/>
      <c r="D33" s="6"/>
      <c r="E33" s="6"/>
      <c r="F33" s="6"/>
      <c r="G33" s="6"/>
      <c r="H33" s="6"/>
      <c r="I33" s="6"/>
      <c r="J33" s="6" t="s">
        <v>1</v>
      </c>
      <c r="K33" s="6">
        <f>F6</f>
        <v>30</v>
      </c>
      <c r="L33" s="7"/>
    </row>
    <row r="34" spans="1:12" ht="11.25">
      <c r="A34" s="5"/>
      <c r="B34" s="6"/>
      <c r="C34" s="6"/>
      <c r="D34" s="6"/>
      <c r="E34" s="6"/>
      <c r="F34" s="6"/>
      <c r="G34" s="6"/>
      <c r="H34" s="6"/>
      <c r="I34" s="6"/>
      <c r="J34" s="6" t="s">
        <v>2</v>
      </c>
      <c r="K34" s="6">
        <f>K28</f>
        <v>110.5249861780182</v>
      </c>
      <c r="L34" s="7"/>
    </row>
    <row r="35" spans="1:12" ht="11.25">
      <c r="A35" s="5"/>
      <c r="B35" s="6"/>
      <c r="C35" s="6"/>
      <c r="D35" s="6"/>
      <c r="E35" s="6"/>
      <c r="F35" s="6"/>
      <c r="G35" s="6"/>
      <c r="H35" s="6"/>
      <c r="I35" s="6"/>
      <c r="J35" s="6" t="s">
        <v>18</v>
      </c>
      <c r="K35" s="6">
        <f>(K34-K33*K31)/(1-K31)</f>
        <v>164.208310296697</v>
      </c>
      <c r="L35" s="7"/>
    </row>
    <row r="36" spans="1:12" ht="11.2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7"/>
    </row>
    <row r="37" spans="1:12" ht="11.25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8"/>
    </row>
    <row r="38" spans="1:12" ht="11.25">
      <c r="A38" s="26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8"/>
    </row>
    <row r="39" spans="1:12" ht="15">
      <c r="A39" s="26"/>
      <c r="B39" s="32" t="s">
        <v>29</v>
      </c>
      <c r="C39" s="33"/>
      <c r="D39" s="33"/>
      <c r="E39" s="33"/>
      <c r="F39" s="33"/>
      <c r="G39" s="27"/>
      <c r="H39" s="27"/>
      <c r="I39" s="27"/>
      <c r="J39" s="27"/>
      <c r="K39" s="27"/>
      <c r="L39" s="28"/>
    </row>
    <row r="40" spans="1:12" ht="15">
      <c r="A40" s="26"/>
      <c r="B40" s="33"/>
      <c r="C40" s="33"/>
      <c r="D40" s="33"/>
      <c r="E40" s="33"/>
      <c r="F40" s="33"/>
      <c r="G40" s="27"/>
      <c r="H40" s="27"/>
      <c r="I40" s="27"/>
      <c r="J40" s="27"/>
      <c r="K40" s="27"/>
      <c r="L40" s="28"/>
    </row>
    <row r="41" spans="1:12" ht="15">
      <c r="A41" s="26"/>
      <c r="B41" s="33" t="s">
        <v>30</v>
      </c>
      <c r="C41" s="33"/>
      <c r="D41" s="33"/>
      <c r="E41" s="39"/>
      <c r="F41" s="32">
        <f>K25</f>
        <v>110.5249861780182</v>
      </c>
      <c r="G41" s="33" t="s">
        <v>31</v>
      </c>
      <c r="H41" s="27"/>
      <c r="I41" s="27"/>
      <c r="J41" s="27"/>
      <c r="K41" s="27"/>
      <c r="L41" s="28"/>
    </row>
    <row r="42" spans="1:12" ht="15">
      <c r="A42" s="26"/>
      <c r="B42" s="33" t="s">
        <v>32</v>
      </c>
      <c r="C42" s="33"/>
      <c r="D42" s="33"/>
      <c r="E42" s="39"/>
      <c r="F42" s="32">
        <f>K35</f>
        <v>164.208310296697</v>
      </c>
      <c r="G42" s="33" t="s">
        <v>31</v>
      </c>
      <c r="H42" s="27"/>
      <c r="I42" s="27"/>
      <c r="J42" s="27"/>
      <c r="K42" s="27"/>
      <c r="L42" s="28"/>
    </row>
    <row r="43" spans="1:12" ht="15">
      <c r="A43" s="26"/>
      <c r="B43" s="33"/>
      <c r="C43" s="33"/>
      <c r="D43" s="33"/>
      <c r="E43" s="39"/>
      <c r="F43" s="32"/>
      <c r="G43" s="33"/>
      <c r="H43" s="27"/>
      <c r="I43" s="27" t="s">
        <v>38</v>
      </c>
      <c r="J43" s="27" t="s">
        <v>39</v>
      </c>
      <c r="K43" s="27"/>
      <c r="L43" s="28"/>
    </row>
    <row r="44" spans="1:12" ht="15">
      <c r="A44" s="26"/>
      <c r="B44" s="33"/>
      <c r="C44" s="33"/>
      <c r="D44" s="33"/>
      <c r="E44" s="39"/>
      <c r="F44" s="32"/>
      <c r="G44" s="33"/>
      <c r="H44" s="27"/>
      <c r="I44" s="27"/>
      <c r="J44" s="27" t="s">
        <v>40</v>
      </c>
      <c r="K44" s="27"/>
      <c r="L44" s="28"/>
    </row>
    <row r="45" spans="1:12" ht="12" thickBot="1">
      <c r="A45" s="29"/>
      <c r="B45" s="30"/>
      <c r="C45" s="30"/>
      <c r="D45" s="30"/>
      <c r="E45" s="30"/>
      <c r="F45" s="30"/>
      <c r="G45" s="30"/>
      <c r="H45" s="30"/>
      <c r="I45" s="30" t="s">
        <v>0</v>
      </c>
      <c r="J45" s="30" t="s">
        <v>41</v>
      </c>
      <c r="K45" s="30"/>
      <c r="L45" s="31"/>
    </row>
  </sheetData>
  <printOptions/>
  <pageMargins left="0.29527559055118113" right="0.46" top="0.3937007874015748" bottom="0.3937007874015748" header="0.4" footer="0.5"/>
  <pageSetup horizontalDpi="600" verticalDpi="600" orientation="landscape" paperSize="9" r:id="rId2"/>
  <headerFooter alignWithMargins="0">
    <oddHeader>&amp;C&amp;F</oddHeader>
    <oddFooter>&amp;CPAGE &amp;P</oddFooter>
  </headerFooter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Power</cp:lastModifiedBy>
  <cp:lastPrinted>2003-04-18T09:48:15Z</cp:lastPrinted>
  <dcterms:created xsi:type="dcterms:W3CDTF">2001-09-22T11:26:19Z</dcterms:created>
  <dcterms:modified xsi:type="dcterms:W3CDTF">2003-04-18T11:06:07Z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