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Income Statement" sheetId="1" r:id="rId1"/>
    <sheet name="Balance Sheet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<sst xmlns="http://schemas.openxmlformats.org/spreadsheetml/2006/main" count="69" uniqueCount="65">
  <si>
    <t>London Ski Club</t>
  </si>
  <si>
    <t>Income Statement</t>
  </si>
  <si>
    <t>For the year Ended March 31, 2000</t>
  </si>
  <si>
    <t>Revenue:</t>
  </si>
  <si>
    <t>Annual dues</t>
  </si>
  <si>
    <t>Daily dues</t>
  </si>
  <si>
    <t>Mountain biking</t>
  </si>
  <si>
    <t>Rental shop</t>
  </si>
  <si>
    <t xml:space="preserve">Snow tubing </t>
  </si>
  <si>
    <t>Special events</t>
  </si>
  <si>
    <t>LSC ski school</t>
  </si>
  <si>
    <t>Interest and other income</t>
  </si>
  <si>
    <t>Racing fees</t>
  </si>
  <si>
    <t>Lounge</t>
  </si>
  <si>
    <t>Total Revenue</t>
  </si>
  <si>
    <t>Cost of Goods Sold (certain areas)</t>
  </si>
  <si>
    <t>Rental Shop</t>
  </si>
  <si>
    <t>Food concessions</t>
  </si>
  <si>
    <t>Total Cost of Goods Sold</t>
  </si>
  <si>
    <t>Expenses</t>
  </si>
  <si>
    <t>Operations</t>
  </si>
  <si>
    <t>Snowmaking and grooming</t>
  </si>
  <si>
    <t>Property</t>
  </si>
  <si>
    <t>Chalet</t>
  </si>
  <si>
    <t>Cafeteria</t>
  </si>
  <si>
    <t>Mountain Biking</t>
  </si>
  <si>
    <t>Ski School</t>
  </si>
  <si>
    <t>Administration and office</t>
  </si>
  <si>
    <t>General operating expenses</t>
  </si>
  <si>
    <t xml:space="preserve">Racing </t>
  </si>
  <si>
    <t>Tube run expense</t>
  </si>
  <si>
    <t>Capital interest</t>
  </si>
  <si>
    <t>Mortgage interest</t>
  </si>
  <si>
    <t>Depreciation</t>
  </si>
  <si>
    <t>Total expenses</t>
  </si>
  <si>
    <t>Income taxes</t>
  </si>
  <si>
    <t>Net earnings</t>
  </si>
  <si>
    <t>Balance Sheet</t>
  </si>
  <si>
    <t>Assets</t>
  </si>
  <si>
    <t>Cash and term deposit</t>
  </si>
  <si>
    <t>Accounts receivable</t>
  </si>
  <si>
    <t>Loan receivable</t>
  </si>
  <si>
    <t>Inventory</t>
  </si>
  <si>
    <t>Prepaid Expenses</t>
  </si>
  <si>
    <t>Current Assets</t>
  </si>
  <si>
    <t>Capital Assets, net</t>
  </si>
  <si>
    <t>TOTAL ASSETS</t>
  </si>
  <si>
    <t>Liabilities and Equity</t>
  </si>
  <si>
    <t>Accounts payable and accruals</t>
  </si>
  <si>
    <t>Unearned revenue</t>
  </si>
  <si>
    <t>Current portion of deferred revenue</t>
  </si>
  <si>
    <t>Current portion of long-term debt</t>
  </si>
  <si>
    <t>Current portion of obligation under capital lease</t>
  </si>
  <si>
    <t>Current Liabilities</t>
  </si>
  <si>
    <t>Deferred revenue</t>
  </si>
  <si>
    <t>Obligation under capital lease</t>
  </si>
  <si>
    <t>Long-term debt</t>
  </si>
  <si>
    <t xml:space="preserve">Equity </t>
  </si>
  <si>
    <t>Retained earnings</t>
  </si>
  <si>
    <t>Contingent liability</t>
  </si>
  <si>
    <t>TOTAL LIABILITIES AND EQUITY</t>
  </si>
  <si>
    <t>Food concessions(cafeteria)</t>
  </si>
  <si>
    <t>Interest on new loan</t>
  </si>
  <si>
    <t>Loan Required</t>
  </si>
  <si>
    <t>2000 (expected)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</si>
</sst>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0_);\(0\)"/>
    <numFmt numFmtId="174" formatCode="_(* #,##0.0_);_(* \(#,##0.0\);_(* &quot;-&quot;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u val="doub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2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2">
      <selection activeCell="H8" sqref="H8"/>
    </sheetView>
  </sheetViews>
  <sheetFormatPr defaultColWidth="9.140625" defaultRowHeight="12.75"/>
  <cols>
    <col min="1" max="1" width="32.421875" style="0" bestFit="1" customWidth="1"/>
    <col min="2" max="4" width="11.28125" style="0" bestFit="1" customWidth="1"/>
    <col min="5" max="5" width="14.7109375" style="0" bestFit="1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5.75">
      <c r="A2" s="20" t="s">
        <v>1</v>
      </c>
      <c r="B2" s="20"/>
      <c r="C2" s="20"/>
      <c r="D2" s="20"/>
      <c r="E2" s="20"/>
    </row>
    <row r="3" spans="1:5" ht="15.75">
      <c r="A3" s="20" t="s">
        <v>2</v>
      </c>
      <c r="B3" s="20"/>
      <c r="C3" s="20"/>
      <c r="D3" s="20"/>
      <c r="E3" s="20"/>
    </row>
    <row r="4" spans="2:5" ht="12.75">
      <c r="B4" s="21">
        <v>1997</v>
      </c>
      <c r="C4" s="21">
        <v>1998</v>
      </c>
      <c r="D4" s="21">
        <v>1999</v>
      </c>
      <c r="E4" s="21" t="s">
        <v>64</v>
      </c>
    </row>
    <row r="5" ht="12.75">
      <c r="A5" s="3" t="s">
        <v>3</v>
      </c>
    </row>
    <row r="6" spans="1:5" ht="12.75">
      <c r="A6" t="s">
        <v>4</v>
      </c>
      <c r="B6" s="6">
        <v>464562</v>
      </c>
      <c r="C6" s="6">
        <v>370725</v>
      </c>
      <c r="D6" s="6">
        <v>370217</v>
      </c>
      <c r="E6" s="6">
        <v>435000</v>
      </c>
    </row>
    <row r="7" spans="1:5" ht="12.75">
      <c r="A7" t="s">
        <v>5</v>
      </c>
      <c r="B7" s="1">
        <v>341681</v>
      </c>
      <c r="C7" s="1">
        <v>332249</v>
      </c>
      <c r="D7" s="1">
        <v>426611</v>
      </c>
      <c r="E7" s="1">
        <f>426611*1.05</f>
        <v>447942</v>
      </c>
    </row>
    <row r="8" spans="1:5" ht="12.75">
      <c r="A8" t="s">
        <v>6</v>
      </c>
      <c r="B8" s="1">
        <v>16187</v>
      </c>
      <c r="C8" s="1">
        <v>25594</v>
      </c>
      <c r="D8" s="1">
        <v>27405</v>
      </c>
      <c r="E8" s="1">
        <v>41000</v>
      </c>
    </row>
    <row r="9" spans="1:5" ht="12.75">
      <c r="A9" t="s">
        <v>7</v>
      </c>
      <c r="B9" s="1">
        <v>171438</v>
      </c>
      <c r="C9" s="1">
        <v>202417</v>
      </c>
      <c r="D9" s="1">
        <v>232701</v>
      </c>
      <c r="E9" s="1">
        <f>232701*1.05</f>
        <v>244336</v>
      </c>
    </row>
    <row r="10" spans="1:5" ht="12.75">
      <c r="A10" t="s">
        <v>8</v>
      </c>
      <c r="B10" s="5">
        <v>0</v>
      </c>
      <c r="C10" s="1">
        <v>33383</v>
      </c>
      <c r="D10" s="1">
        <v>71990</v>
      </c>
      <c r="E10" s="1">
        <f>71990*1.4</f>
        <v>100786</v>
      </c>
    </row>
    <row r="11" spans="1:5" ht="12.75">
      <c r="A11" t="s">
        <v>9</v>
      </c>
      <c r="B11" s="5">
        <v>0</v>
      </c>
      <c r="C11" s="5">
        <v>0</v>
      </c>
      <c r="D11" s="5">
        <v>0</v>
      </c>
      <c r="E11" s="1">
        <v>20000</v>
      </c>
    </row>
    <row r="12" spans="1:5" ht="12.75">
      <c r="A12" t="s">
        <v>10</v>
      </c>
      <c r="B12" s="1">
        <v>203708</v>
      </c>
      <c r="C12" s="1">
        <v>208763</v>
      </c>
      <c r="D12" s="1">
        <v>212033</v>
      </c>
      <c r="E12" s="1">
        <f>212033*1.05</f>
        <v>222635</v>
      </c>
    </row>
    <row r="13" spans="1:5" ht="12.75">
      <c r="A13" t="s">
        <v>61</v>
      </c>
      <c r="B13" s="1">
        <v>150416</v>
      </c>
      <c r="C13" s="1">
        <v>148067</v>
      </c>
      <c r="D13" s="1">
        <v>162528</v>
      </c>
      <c r="E13" s="1">
        <f>162528*1.05</f>
        <v>170654</v>
      </c>
    </row>
    <row r="14" spans="1:5" ht="12.75">
      <c r="A14" t="s">
        <v>11</v>
      </c>
      <c r="B14" s="1">
        <v>17996</v>
      </c>
      <c r="C14" s="1">
        <v>11243</v>
      </c>
      <c r="D14" s="1">
        <v>10574</v>
      </c>
      <c r="E14" s="1">
        <v>9000</v>
      </c>
    </row>
    <row r="15" spans="1:6" ht="12.75">
      <c r="A15" t="s">
        <v>12</v>
      </c>
      <c r="B15" s="1">
        <v>53849</v>
      </c>
      <c r="C15" s="1">
        <v>48369</v>
      </c>
      <c r="D15" s="1">
        <v>42480</v>
      </c>
      <c r="E15" s="1">
        <f>42480*1.05</f>
        <v>44604</v>
      </c>
      <c r="F15" s="1"/>
    </row>
    <row r="16" spans="1:5" ht="12.75">
      <c r="A16" t="s">
        <v>13</v>
      </c>
      <c r="B16" s="7">
        <v>6619</v>
      </c>
      <c r="C16" s="7">
        <v>8147</v>
      </c>
      <c r="D16" s="7">
        <v>10659</v>
      </c>
      <c r="E16" s="7">
        <f>10659*1.05</f>
        <v>11192</v>
      </c>
    </row>
    <row r="17" spans="1:5" ht="12.75">
      <c r="A17" s="3" t="s">
        <v>14</v>
      </c>
      <c r="B17" s="10">
        <f>SUM(B6:B16)</f>
        <v>1426456</v>
      </c>
      <c r="C17" s="10">
        <f>SUM(C6:C16)</f>
        <v>1388957</v>
      </c>
      <c r="D17" s="10">
        <f>SUM(D6:D16)</f>
        <v>1567198</v>
      </c>
      <c r="E17" s="10">
        <f>SUM(E6:E16)</f>
        <v>1747149</v>
      </c>
    </row>
    <row r="18" spans="2:5" ht="12.75">
      <c r="B18" s="1"/>
      <c r="C18" s="1"/>
      <c r="D18" s="1"/>
      <c r="E18" s="1"/>
    </row>
    <row r="19" spans="1:5" ht="12.75">
      <c r="A19" s="3" t="s">
        <v>15</v>
      </c>
      <c r="B19" s="1"/>
      <c r="C19" s="1"/>
      <c r="D19" s="1"/>
      <c r="E19" s="1"/>
    </row>
    <row r="20" spans="1:5" ht="12.75">
      <c r="A20" t="s">
        <v>16</v>
      </c>
      <c r="B20" s="6">
        <v>675</v>
      </c>
      <c r="C20" s="5">
        <v>0</v>
      </c>
      <c r="D20" s="5">
        <v>0</v>
      </c>
      <c r="E20" s="5">
        <v>0</v>
      </c>
    </row>
    <row r="21" spans="1:5" ht="12.75">
      <c r="A21" t="s">
        <v>17</v>
      </c>
      <c r="B21" s="1">
        <v>51925</v>
      </c>
      <c r="C21" s="1">
        <v>54624</v>
      </c>
      <c r="D21" s="1">
        <v>60901</v>
      </c>
      <c r="E21" s="1">
        <f>D21/D17*E17</f>
        <v>67894</v>
      </c>
    </row>
    <row r="22" spans="1:5" ht="12.75">
      <c r="A22" t="s">
        <v>13</v>
      </c>
      <c r="B22" s="1">
        <v>3144</v>
      </c>
      <c r="C22" s="1">
        <v>2436</v>
      </c>
      <c r="D22" s="1">
        <v>3693</v>
      </c>
      <c r="E22" s="1">
        <f>D22/D17*E17</f>
        <v>4117</v>
      </c>
    </row>
    <row r="23" spans="1:5" ht="12.75">
      <c r="A23" s="3" t="s">
        <v>18</v>
      </c>
      <c r="B23" s="11">
        <f>SUM(B20:B22)</f>
        <v>55744</v>
      </c>
      <c r="C23" s="11">
        <f>SUM(C20:C22)</f>
        <v>57060</v>
      </c>
      <c r="D23" s="11">
        <f>SUM(D20:D22)</f>
        <v>64594</v>
      </c>
      <c r="E23" s="11">
        <f>SUM(E20:E22)</f>
        <v>72011</v>
      </c>
    </row>
    <row r="24" spans="2:6" ht="12.75">
      <c r="B24" s="1"/>
      <c r="C24" s="1"/>
      <c r="D24" s="1"/>
      <c r="E24" s="1"/>
      <c r="F24" s="5"/>
    </row>
    <row r="25" spans="1:5" ht="12.75">
      <c r="A25" s="3" t="s">
        <v>19</v>
      </c>
      <c r="B25" s="1"/>
      <c r="C25" s="1"/>
      <c r="D25" s="1"/>
      <c r="E25" s="1"/>
    </row>
    <row r="26" spans="1:6" ht="12.75">
      <c r="A26" t="s">
        <v>20</v>
      </c>
      <c r="B26" s="6">
        <v>113814</v>
      </c>
      <c r="C26" s="6">
        <v>191987</v>
      </c>
      <c r="D26" s="6">
        <v>212372</v>
      </c>
      <c r="E26" s="6">
        <f>E17*0.12</f>
        <v>209658</v>
      </c>
      <c r="F26" s="2"/>
    </row>
    <row r="27" spans="1:5" ht="12.75">
      <c r="A27" t="s">
        <v>21</v>
      </c>
      <c r="B27" s="1">
        <v>175197</v>
      </c>
      <c r="C27" s="1">
        <v>176032</v>
      </c>
      <c r="D27" s="1">
        <v>180980</v>
      </c>
      <c r="E27" s="1">
        <v>140000</v>
      </c>
    </row>
    <row r="28" spans="1:5" ht="12.75">
      <c r="A28" t="s">
        <v>22</v>
      </c>
      <c r="B28" s="5">
        <v>84669</v>
      </c>
      <c r="C28" s="1">
        <v>73901</v>
      </c>
      <c r="D28" s="1">
        <v>100434</v>
      </c>
      <c r="E28" s="1">
        <v>100434</v>
      </c>
    </row>
    <row r="29" spans="1:5" ht="12.75">
      <c r="A29" t="s">
        <v>23</v>
      </c>
      <c r="B29" s="1">
        <v>26278</v>
      </c>
      <c r="C29" s="1">
        <v>26203</v>
      </c>
      <c r="D29" s="1">
        <v>24642</v>
      </c>
      <c r="E29" s="1">
        <v>35000</v>
      </c>
    </row>
    <row r="30" spans="1:5" ht="12.75">
      <c r="A30" t="s">
        <v>13</v>
      </c>
      <c r="B30" s="1">
        <v>3515</v>
      </c>
      <c r="C30" s="1">
        <v>4046</v>
      </c>
      <c r="D30" s="1">
        <v>3732</v>
      </c>
      <c r="E30" s="1">
        <f>D30/$D$17*$E$17</f>
        <v>4161</v>
      </c>
    </row>
    <row r="31" spans="1:5" ht="12.75">
      <c r="A31" t="s">
        <v>24</v>
      </c>
      <c r="B31" s="1">
        <v>38416</v>
      </c>
      <c r="C31" s="1">
        <v>32827</v>
      </c>
      <c r="D31" s="1">
        <v>35597</v>
      </c>
      <c r="E31" s="1">
        <f aca="true" t="shared" si="0" ref="E31:E38">D31/$D$17*$E$17</f>
        <v>39684</v>
      </c>
    </row>
    <row r="32" spans="1:5" ht="12.75">
      <c r="A32" t="s">
        <v>16</v>
      </c>
      <c r="B32" s="1">
        <v>75413</v>
      </c>
      <c r="C32" s="1">
        <v>59867</v>
      </c>
      <c r="D32" s="1">
        <v>72449</v>
      </c>
      <c r="E32" s="1">
        <f t="shared" si="0"/>
        <v>80768</v>
      </c>
    </row>
    <row r="33" spans="1:5" ht="12.75">
      <c r="A33" t="s">
        <v>25</v>
      </c>
      <c r="B33" s="1">
        <v>11698</v>
      </c>
      <c r="C33" s="1">
        <v>26499</v>
      </c>
      <c r="D33" s="1">
        <v>29209</v>
      </c>
      <c r="E33" s="1">
        <f t="shared" si="0"/>
        <v>32563</v>
      </c>
    </row>
    <row r="34" spans="1:5" ht="12.75">
      <c r="A34" t="s">
        <v>26</v>
      </c>
      <c r="B34" s="1">
        <v>127695</v>
      </c>
      <c r="C34" s="1">
        <v>114690</v>
      </c>
      <c r="D34" s="1">
        <v>104209</v>
      </c>
      <c r="E34" s="1">
        <f t="shared" si="0"/>
        <v>116175</v>
      </c>
    </row>
    <row r="35" spans="1:5" ht="12.75">
      <c r="A35" t="s">
        <v>27</v>
      </c>
      <c r="B35" s="1">
        <v>316941</v>
      </c>
      <c r="C35" s="1">
        <v>240723</v>
      </c>
      <c r="D35" s="1">
        <v>278416</v>
      </c>
      <c r="E35" s="1">
        <f>D35</f>
        <v>278416</v>
      </c>
    </row>
    <row r="36" spans="1:8" ht="12.75">
      <c r="A36" t="s">
        <v>28</v>
      </c>
      <c r="B36" s="1">
        <v>244945</v>
      </c>
      <c r="C36" s="1">
        <v>161700</v>
      </c>
      <c r="D36" s="1">
        <v>178712</v>
      </c>
      <c r="E36" s="1">
        <f>D36</f>
        <v>178712</v>
      </c>
      <c r="H36" s="3"/>
    </row>
    <row r="37" spans="1:5" ht="12.75">
      <c r="A37" t="s">
        <v>29</v>
      </c>
      <c r="B37" s="1">
        <v>50185</v>
      </c>
      <c r="C37" s="1">
        <v>50114</v>
      </c>
      <c r="D37" s="1">
        <v>41503</v>
      </c>
      <c r="E37" s="1">
        <f t="shared" si="0"/>
        <v>46269</v>
      </c>
    </row>
    <row r="38" spans="1:5" ht="12.75">
      <c r="A38" t="s">
        <v>30</v>
      </c>
      <c r="B38" s="5">
        <v>0</v>
      </c>
      <c r="C38" s="1">
        <v>33954</v>
      </c>
      <c r="D38" s="1">
        <v>43716</v>
      </c>
      <c r="E38" s="1">
        <f t="shared" si="0"/>
        <v>48736</v>
      </c>
    </row>
    <row r="39" spans="1:5" ht="12.75">
      <c r="A39" t="s">
        <v>31</v>
      </c>
      <c r="B39" s="5">
        <v>0</v>
      </c>
      <c r="C39" s="5">
        <v>0</v>
      </c>
      <c r="D39" s="1">
        <v>5778</v>
      </c>
      <c r="E39" s="1">
        <v>12455</v>
      </c>
    </row>
    <row r="40" spans="1:5" ht="12.75">
      <c r="A40" t="s">
        <v>32</v>
      </c>
      <c r="B40" s="1">
        <v>40028</v>
      </c>
      <c r="C40" s="1">
        <v>40142</v>
      </c>
      <c r="D40" s="1">
        <v>59204</v>
      </c>
      <c r="E40" s="1">
        <v>64695</v>
      </c>
    </row>
    <row r="41" spans="1:5" ht="12.75">
      <c r="A41" t="s">
        <v>33</v>
      </c>
      <c r="B41" s="5">
        <v>0</v>
      </c>
      <c r="C41" s="1">
        <v>146659</v>
      </c>
      <c r="D41" s="1">
        <v>239705</v>
      </c>
      <c r="E41" s="1">
        <v>262419</v>
      </c>
    </row>
    <row r="42" spans="1:5" ht="12.75">
      <c r="A42" t="s">
        <v>62</v>
      </c>
      <c r="B42" s="7"/>
      <c r="C42" s="7"/>
      <c r="D42" s="7"/>
      <c r="E42" s="7">
        <v>12881</v>
      </c>
    </row>
    <row r="43" spans="1:5" ht="12.75">
      <c r="A43" s="3" t="s">
        <v>34</v>
      </c>
      <c r="B43" s="10">
        <f>SUM(B26:B41)</f>
        <v>1308794</v>
      </c>
      <c r="C43" s="10">
        <f>SUM(C26:C41)</f>
        <v>1379344</v>
      </c>
      <c r="D43" s="10">
        <f>SUM(D26:D41)</f>
        <v>1610658</v>
      </c>
      <c r="E43" s="10">
        <f>SUM(E26:E42)</f>
        <v>1663026</v>
      </c>
    </row>
    <row r="44" spans="2:5" ht="12.75">
      <c r="B44" s="1"/>
      <c r="C44" s="1"/>
      <c r="D44" s="1"/>
      <c r="E44" s="1"/>
    </row>
    <row r="45" spans="1:5" ht="12.75">
      <c r="A45" t="s">
        <v>35</v>
      </c>
      <c r="B45" s="1">
        <v>3105</v>
      </c>
      <c r="C45" s="5">
        <v>0</v>
      </c>
      <c r="D45" s="5">
        <v>0</v>
      </c>
      <c r="E45" s="5">
        <v>0</v>
      </c>
    </row>
    <row r="46" spans="1:5" ht="12.75">
      <c r="A46" s="3" t="s">
        <v>36</v>
      </c>
      <c r="B46" s="10">
        <v>58813</v>
      </c>
      <c r="C46" s="10">
        <v>-47447</v>
      </c>
      <c r="D46" s="10">
        <v>-108054</v>
      </c>
      <c r="E46" s="10">
        <f>E17-E23-E43</f>
        <v>12112</v>
      </c>
    </row>
    <row r="47" spans="2:7" ht="12.75">
      <c r="B47" s="6"/>
      <c r="C47" s="6"/>
      <c r="D47" s="6"/>
      <c r="E47" s="6"/>
      <c r="G47" s="3"/>
    </row>
  </sheetData>
  <mergeCells count="3"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G7" sqref="G7"/>
    </sheetView>
  </sheetViews>
  <sheetFormatPr defaultColWidth="9.140625" defaultRowHeight="12.75"/>
  <cols>
    <col min="1" max="1" width="40.7109375" style="0" bestFit="1" customWidth="1"/>
    <col min="2" max="4" width="11.28125" style="0" bestFit="1" customWidth="1"/>
    <col min="5" max="5" width="14.140625" style="0" bestFit="1" customWidth="1"/>
    <col min="7" max="7" width="9.7109375" style="0" bestFit="1" customWidth="1"/>
  </cols>
  <sheetData>
    <row r="1" spans="1:5" ht="18">
      <c r="A1" s="19" t="str">
        <f>'Income Statement'!A1:A3</f>
        <v>London Ski Club</v>
      </c>
      <c r="B1" s="19"/>
      <c r="C1" s="19"/>
      <c r="D1" s="19"/>
      <c r="E1" s="19"/>
    </row>
    <row r="2" spans="1:5" ht="15.75">
      <c r="A2" s="20" t="s">
        <v>37</v>
      </c>
      <c r="B2" s="20"/>
      <c r="C2" s="20"/>
      <c r="D2" s="20"/>
      <c r="E2" s="20"/>
    </row>
    <row r="3" spans="1:5" ht="15.75">
      <c r="A3" s="20" t="str">
        <f>'Income Statement'!A3</f>
        <v>For the year Ended March 31, 2000</v>
      </c>
      <c r="B3" s="20"/>
      <c r="C3" s="20"/>
      <c r="D3" s="20"/>
      <c r="E3" s="20"/>
    </row>
    <row r="5" spans="2:5" ht="12.75">
      <c r="B5" s="21">
        <f>1997</f>
        <v>1997</v>
      </c>
      <c r="C5" s="21">
        <v>1998</v>
      </c>
      <c r="D5" s="21">
        <v>1999</v>
      </c>
      <c r="E5" s="21" t="s">
        <v>64</v>
      </c>
    </row>
    <row r="6" ht="12.75">
      <c r="A6" s="3" t="s">
        <v>38</v>
      </c>
    </row>
    <row r="7" spans="1:7" ht="12.75">
      <c r="A7" t="s">
        <v>39</v>
      </c>
      <c r="B7" s="6">
        <v>346355</v>
      </c>
      <c r="C7" s="6">
        <v>152222</v>
      </c>
      <c r="D7" s="6">
        <v>302578</v>
      </c>
      <c r="E7" s="13">
        <v>300000</v>
      </c>
      <c r="G7" s="3"/>
    </row>
    <row r="8" spans="1:5" ht="12.75">
      <c r="A8" t="s">
        <v>40</v>
      </c>
      <c r="B8" s="2">
        <v>10738</v>
      </c>
      <c r="C8" s="2">
        <v>9296</v>
      </c>
      <c r="D8" s="2">
        <v>6421</v>
      </c>
      <c r="E8" s="13">
        <f>D8/'Income Statement'!D17*'Income Statement'!E17</f>
        <v>7158</v>
      </c>
    </row>
    <row r="9" spans="1:5" ht="12.75">
      <c r="A9" t="s">
        <v>41</v>
      </c>
      <c r="B9" s="2">
        <v>30000</v>
      </c>
      <c r="C9" s="2">
        <v>30000</v>
      </c>
      <c r="D9" s="2">
        <v>27000</v>
      </c>
      <c r="E9" s="13">
        <f>D9-3000</f>
        <v>24000</v>
      </c>
    </row>
    <row r="10" spans="1:5" ht="12.75">
      <c r="A10" t="s">
        <v>42</v>
      </c>
      <c r="B10" s="5">
        <v>0</v>
      </c>
      <c r="C10" s="2">
        <v>39066</v>
      </c>
      <c r="D10" s="2">
        <v>36316</v>
      </c>
      <c r="E10" s="13">
        <v>20000</v>
      </c>
    </row>
    <row r="11" spans="1:5" ht="12.75">
      <c r="A11" t="s">
        <v>43</v>
      </c>
      <c r="B11" s="2">
        <v>37323</v>
      </c>
      <c r="C11" s="2">
        <v>27773</v>
      </c>
      <c r="D11" s="2">
        <v>26932</v>
      </c>
      <c r="E11" s="13">
        <v>27000</v>
      </c>
    </row>
    <row r="12" spans="1:5" ht="15">
      <c r="A12" s="3" t="s">
        <v>44</v>
      </c>
      <c r="B12" s="15">
        <f>SUM(B7:B11)</f>
        <v>424416</v>
      </c>
      <c r="C12" s="15">
        <f>SUM(C7:C11)</f>
        <v>258357</v>
      </c>
      <c r="D12" s="15">
        <f>SUM(D7:D11)</f>
        <v>399247</v>
      </c>
      <c r="E12" s="15">
        <f>SUM(E7:E11)</f>
        <v>378158</v>
      </c>
    </row>
    <row r="13" spans="2:5" ht="12.75">
      <c r="B13" s="2"/>
      <c r="C13" s="2"/>
      <c r="D13" s="2"/>
      <c r="E13" s="13"/>
    </row>
    <row r="14" spans="1:5" ht="12.75">
      <c r="A14" t="s">
        <v>45</v>
      </c>
      <c r="B14" s="2">
        <v>1278049</v>
      </c>
      <c r="C14" s="2">
        <v>1901569</v>
      </c>
      <c r="D14" s="2">
        <v>2209108</v>
      </c>
      <c r="E14" s="13">
        <f>D14-'Income Statement'!D41+(262141-35000)*0.9</f>
        <v>2173830</v>
      </c>
    </row>
    <row r="15" spans="1:5" ht="15">
      <c r="A15" s="3" t="s">
        <v>46</v>
      </c>
      <c r="B15" s="16">
        <f>SUM(B12+B14)</f>
        <v>1702465</v>
      </c>
      <c r="C15" s="16">
        <f>SUM(C12+C14)</f>
        <v>2159926</v>
      </c>
      <c r="D15" s="16">
        <f>SUM(D12+D14)</f>
        <v>2608355</v>
      </c>
      <c r="E15" s="16">
        <f>E12+E14</f>
        <v>2551988</v>
      </c>
    </row>
    <row r="16" spans="2:5" ht="12.75">
      <c r="B16" s="2"/>
      <c r="C16" s="2"/>
      <c r="D16" s="2"/>
      <c r="E16" s="13"/>
    </row>
    <row r="17" spans="1:7" ht="12.75">
      <c r="A17" s="3" t="s">
        <v>47</v>
      </c>
      <c r="B17" s="2"/>
      <c r="C17" s="2"/>
      <c r="D17" s="2"/>
      <c r="E17" s="13"/>
      <c r="G17" s="6"/>
    </row>
    <row r="18" spans="1:5" ht="12.75">
      <c r="A18" t="s">
        <v>48</v>
      </c>
      <c r="B18" s="6">
        <v>101261</v>
      </c>
      <c r="C18" s="6">
        <v>76828</v>
      </c>
      <c r="D18" s="6">
        <v>147084</v>
      </c>
      <c r="E18" s="13">
        <f>C18/'Income Statement'!C17*'Income Statement'!E17</f>
        <v>96641</v>
      </c>
    </row>
    <row r="19" spans="1:5" ht="12.75">
      <c r="A19" t="s">
        <v>49</v>
      </c>
      <c r="B19" s="5">
        <v>0</v>
      </c>
      <c r="C19" s="5">
        <v>0</v>
      </c>
      <c r="D19" s="2">
        <v>78616</v>
      </c>
      <c r="E19" s="13">
        <f>D19</f>
        <v>78616</v>
      </c>
    </row>
    <row r="20" spans="1:5" ht="12.75">
      <c r="A20" t="s">
        <v>50</v>
      </c>
      <c r="B20" s="5">
        <v>0</v>
      </c>
      <c r="C20" s="2">
        <v>5600</v>
      </c>
      <c r="D20" s="2">
        <v>5600</v>
      </c>
      <c r="E20" s="13">
        <f>D20</f>
        <v>5600</v>
      </c>
    </row>
    <row r="21" spans="1:7" ht="12.75">
      <c r="A21" t="s">
        <v>51</v>
      </c>
      <c r="B21" s="2">
        <v>99730</v>
      </c>
      <c r="C21" s="2">
        <v>123397</v>
      </c>
      <c r="D21" s="2">
        <v>125156</v>
      </c>
      <c r="E21" s="13">
        <v>132301</v>
      </c>
      <c r="G21" s="2"/>
    </row>
    <row r="22" spans="1:7" ht="15">
      <c r="A22" t="s">
        <v>52</v>
      </c>
      <c r="B22" s="17">
        <v>0</v>
      </c>
      <c r="C22" s="17">
        <v>0</v>
      </c>
      <c r="D22" s="18">
        <v>30780</v>
      </c>
      <c r="E22" s="15">
        <v>30245</v>
      </c>
      <c r="G22" s="2"/>
    </row>
    <row r="23" spans="1:7" ht="12.75">
      <c r="A23" s="3" t="s">
        <v>53</v>
      </c>
      <c r="B23" s="12">
        <f>SUM(B18:B22)</f>
        <v>200991</v>
      </c>
      <c r="C23" s="12">
        <f>SUM(C18:C22)</f>
        <v>205825</v>
      </c>
      <c r="D23" s="12">
        <f>SUM(D18:D22)</f>
        <v>387236</v>
      </c>
      <c r="E23" s="14">
        <f>SUM(E18:E22)</f>
        <v>343403</v>
      </c>
      <c r="F23" s="8"/>
      <c r="G23" s="5"/>
    </row>
    <row r="24" spans="2:5" ht="12.75">
      <c r="B24" s="2"/>
      <c r="C24" s="2"/>
      <c r="D24" s="2"/>
      <c r="E24" s="13"/>
    </row>
    <row r="25" spans="1:7" ht="12.75">
      <c r="A25" s="3" t="s">
        <v>54</v>
      </c>
      <c r="B25" s="5">
        <v>0</v>
      </c>
      <c r="C25" s="2">
        <v>128800</v>
      </c>
      <c r="D25" s="2">
        <v>123200</v>
      </c>
      <c r="E25" s="13">
        <f>D25-5600</f>
        <v>117600</v>
      </c>
      <c r="G25" s="2"/>
    </row>
    <row r="26" spans="1:6" ht="12.75">
      <c r="A26" t="s">
        <v>63</v>
      </c>
      <c r="B26" s="2"/>
      <c r="C26" s="2"/>
      <c r="D26" s="2"/>
      <c r="E26" s="13">
        <f>2551988-E23-E25-E27-E29-E32</f>
        <v>143500</v>
      </c>
      <c r="F26" s="6"/>
    </row>
    <row r="27" spans="1:5" ht="12.75">
      <c r="A27" s="4" t="s">
        <v>55</v>
      </c>
      <c r="B27" s="5">
        <v>0</v>
      </c>
      <c r="C27" s="5">
        <v>0</v>
      </c>
      <c r="D27" s="2">
        <v>128139</v>
      </c>
      <c r="E27" s="13">
        <f>33311+33082+29117+2384</f>
        <v>97894</v>
      </c>
    </row>
    <row r="28" spans="2:7" ht="12.75">
      <c r="B28" s="2"/>
      <c r="C28" s="2"/>
      <c r="D28" s="2"/>
      <c r="E28" s="13"/>
      <c r="G28" s="2"/>
    </row>
    <row r="29" spans="1:8" ht="12.75">
      <c r="A29" s="4" t="s">
        <v>56</v>
      </c>
      <c r="B29" s="2">
        <v>342486</v>
      </c>
      <c r="C29" s="2">
        <v>713760</v>
      </c>
      <c r="D29" s="2">
        <v>966293</v>
      </c>
      <c r="E29" s="13">
        <f>D29-E21</f>
        <v>833992</v>
      </c>
      <c r="F29" s="2"/>
      <c r="H29" s="9"/>
    </row>
    <row r="30" spans="2:5" ht="12.75">
      <c r="B30" s="2"/>
      <c r="C30" s="2"/>
      <c r="D30" s="2"/>
      <c r="E30" s="13"/>
    </row>
    <row r="31" spans="1:5" ht="12.75">
      <c r="A31" s="3" t="s">
        <v>57</v>
      </c>
      <c r="B31" s="2"/>
      <c r="C31" s="2"/>
      <c r="D31" s="2"/>
      <c r="E31" s="13"/>
    </row>
    <row r="32" spans="1:5" ht="12.75">
      <c r="A32" s="4" t="s">
        <v>58</v>
      </c>
      <c r="B32" s="2">
        <v>1158988</v>
      </c>
      <c r="C32" s="2">
        <v>1111541</v>
      </c>
      <c r="D32" s="2">
        <v>1003487</v>
      </c>
      <c r="E32" s="13">
        <f>D32+'Income Statement'!E46</f>
        <v>1015599</v>
      </c>
    </row>
    <row r="33" spans="2:5" ht="12.75">
      <c r="B33" s="2"/>
      <c r="C33" s="2"/>
      <c r="D33" s="2"/>
      <c r="E33" s="13"/>
    </row>
    <row r="34" spans="1:5" ht="15">
      <c r="A34" t="s">
        <v>59</v>
      </c>
      <c r="B34" s="17">
        <v>0</v>
      </c>
      <c r="C34" s="17">
        <v>0</v>
      </c>
      <c r="D34" s="17">
        <v>0</v>
      </c>
      <c r="E34" s="15">
        <v>0</v>
      </c>
    </row>
    <row r="35" spans="2:5" ht="12.75">
      <c r="B35" s="2"/>
      <c r="C35" s="2"/>
      <c r="D35" s="2"/>
      <c r="E35" s="13"/>
    </row>
    <row r="36" spans="1:5" ht="15">
      <c r="A36" s="3" t="s">
        <v>60</v>
      </c>
      <c r="B36" s="10">
        <f>SUM(B23+B29+B32)</f>
        <v>1702465</v>
      </c>
      <c r="C36" s="10">
        <f>SUM(C23+C25+C29+C32)</f>
        <v>2159926</v>
      </c>
      <c r="D36" s="10">
        <f>SUM(D23+D25+D27+D29+D32)</f>
        <v>2608355</v>
      </c>
      <c r="E36" s="16">
        <f>SUM(E23+E25+E26+E27+E29+E32)</f>
        <v>2551988</v>
      </c>
    </row>
    <row r="37" ht="12.75">
      <c r="A37" s="3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Conestoga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2003-04-07T17:25:51Z</cp:lastPrinted>
  <dcterms:created xsi:type="dcterms:W3CDTF">2003-03-31T19:47:27Z</dcterms:created>
  <dcterms:modified xsi:type="dcterms:W3CDTF">2003-04-07T17:26:11Z</dcterms:modified>
  <cp:category/>
  <cp:version/>
  <cp:contentType/>
  <cp:contentStatus/>
</cp:coreProperties>
</file>