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599" firstSheet="31" activeTab="36"/>
  </bookViews>
  <sheets>
    <sheet name="JUN" sheetId="1" r:id="rId1"/>
    <sheet name="JUL" sheetId="2" r:id="rId2"/>
    <sheet name="AUG" sheetId="3" r:id="rId3"/>
    <sheet name="SEP" sheetId="4" r:id="rId4"/>
    <sheet name="OCT" sheetId="5" r:id="rId5"/>
    <sheet name="NOV" sheetId="6" r:id="rId6"/>
    <sheet name="DEC" sheetId="7" r:id="rId7"/>
    <sheet name="JAN" sheetId="8" r:id="rId8"/>
    <sheet name="FEB" sheetId="9" r:id="rId9"/>
    <sheet name="MAR" sheetId="10" r:id="rId10"/>
    <sheet name="APR" sheetId="11" r:id="rId11"/>
    <sheet name="MAY" sheetId="12" r:id="rId12"/>
    <sheet name="JUN-00" sheetId="13" r:id="rId13"/>
    <sheet name="deposit" sheetId="14" r:id="rId14"/>
    <sheet name="JUL-00" sheetId="15" r:id="rId15"/>
    <sheet name="AUG-00" sheetId="16" r:id="rId16"/>
    <sheet name="SEP-00" sheetId="17" r:id="rId17"/>
    <sheet name="OCT-00" sheetId="18" r:id="rId18"/>
    <sheet name="NOV-00" sheetId="19" r:id="rId19"/>
    <sheet name="DEC-00" sheetId="20" r:id="rId20"/>
    <sheet name="STAND-01" sheetId="21" r:id="rId21"/>
    <sheet name="JAN-01" sheetId="22" r:id="rId22"/>
    <sheet name="FEB-01" sheetId="23" r:id="rId23"/>
    <sheet name="MAR-01" sheetId="24" r:id="rId24"/>
    <sheet name="APR-01" sheetId="25" r:id="rId25"/>
    <sheet name="MAY-01" sheetId="26" r:id="rId26"/>
    <sheet name="JUN-01" sheetId="27" r:id="rId27"/>
    <sheet name="JUL-01" sheetId="28" r:id="rId28"/>
    <sheet name="AUG-01" sheetId="29" r:id="rId29"/>
    <sheet name="SEP-01" sheetId="30" r:id="rId30"/>
    <sheet name="OCT-01" sheetId="31" r:id="rId31"/>
    <sheet name="NOV-01" sheetId="32" r:id="rId32"/>
    <sheet name="DEC-01" sheetId="33" r:id="rId33"/>
    <sheet name="FORM-0701" sheetId="34" r:id="rId34"/>
    <sheet name="Rent-form" sheetId="35" r:id="rId35"/>
    <sheet name="LGH-DD" sheetId="36" r:id="rId36"/>
    <sheet name="LGH-list" sheetId="37" r:id="rId37"/>
    <sheet name="BILL" sheetId="38" r:id="rId38"/>
    <sheet name="2001" sheetId="39" r:id="rId39"/>
  </sheets>
  <definedNames>
    <definedName name="_xlnm.Print_Area" localSheetId="38">'2001'!$A$1:$T$36</definedName>
    <definedName name="_xlnm.Print_Area" localSheetId="1">'JUL'!$A$1:$C$67</definedName>
    <definedName name="_xlnm.Print_Titles" localSheetId="38">'2001'!$A:$B</definedName>
  </definedNames>
  <calcPr fullCalcOnLoad="1"/>
</workbook>
</file>

<file path=xl/sharedStrings.xml><?xml version="1.0" encoding="utf-8"?>
<sst xmlns="http://schemas.openxmlformats.org/spreadsheetml/2006/main" count="4379" uniqueCount="557">
  <si>
    <t>STATEMENT OF INCOME AND EXPENSES</t>
  </si>
  <si>
    <t>Expenses:</t>
  </si>
  <si>
    <t xml:space="preserve">332 East 13th </t>
  </si>
  <si>
    <t>333 East 14th - cleaning gutters</t>
  </si>
  <si>
    <t xml:space="preserve">1316 St. Andrews Avenue </t>
  </si>
  <si>
    <t xml:space="preserve">Total Remittance                                  </t>
  </si>
  <si>
    <t>LIONS GATE HOSPITAL FOUNDATION</t>
  </si>
  <si>
    <t>Income:</t>
  </si>
  <si>
    <t xml:space="preserve"> </t>
  </si>
  <si>
    <t xml:space="preserve">318  East 13th Street               </t>
  </si>
  <si>
    <t xml:space="preserve">322  East 13th Street                </t>
  </si>
  <si>
    <t xml:space="preserve">328  East 13th Street                 </t>
  </si>
  <si>
    <t xml:space="preserve">332  East 13th Street               </t>
  </si>
  <si>
    <t xml:space="preserve">308  East 14th Street                 </t>
  </si>
  <si>
    <t xml:space="preserve">319  East 14th Street               </t>
  </si>
  <si>
    <t xml:space="preserve">322  East 14th Street                </t>
  </si>
  <si>
    <t xml:space="preserve">325  East 14th Street                </t>
  </si>
  <si>
    <t xml:space="preserve">325A East 14th Street             </t>
  </si>
  <si>
    <t xml:space="preserve">332  East 14th Street              </t>
  </si>
  <si>
    <t xml:space="preserve">333  East 14th Street             </t>
  </si>
  <si>
    <t xml:space="preserve">303  East 15th Street               </t>
  </si>
  <si>
    <t xml:space="preserve">309  East 15th Street                </t>
  </si>
  <si>
    <t xml:space="preserve">315  East 15th Street               </t>
  </si>
  <si>
    <t xml:space="preserve">319  East 15th Street              </t>
  </si>
  <si>
    <t xml:space="preserve">323  East 15th Street             </t>
  </si>
  <si>
    <t xml:space="preserve">1304 St. Andrews Avenue          </t>
  </si>
  <si>
    <t xml:space="preserve">1316 St. Andrews Avenue         </t>
  </si>
  <si>
    <t xml:space="preserve">Gross Income                  </t>
  </si>
  <si>
    <t xml:space="preserve">GST #R101886273                   </t>
  </si>
  <si>
    <t xml:space="preserve">Commission of Gross Income @ 7.5%  </t>
  </si>
  <si>
    <t>- Interest paid on damage deposit</t>
  </si>
  <si>
    <t>- fireplace services</t>
  </si>
  <si>
    <t>- repair basement ceiling</t>
  </si>
  <si>
    <t>- appliance repairs</t>
  </si>
  <si>
    <t>- replacing furnace</t>
  </si>
  <si>
    <t xml:space="preserve">Total Expenses       </t>
  </si>
  <si>
    <t>June 1999</t>
  </si>
  <si>
    <t xml:space="preserve">312  East 14th Street             </t>
  </si>
  <si>
    <t xml:space="preserve">318  East 14th Street                 </t>
  </si>
  <si>
    <t xml:space="preserve">333  East 15th Street               </t>
  </si>
  <si>
    <t xml:space="preserve">Gross Income                    </t>
  </si>
  <si>
    <t xml:space="preserve">Commission of Gross Income @ 7.5%   </t>
  </si>
  <si>
    <t xml:space="preserve">GST #R101886273                         </t>
  </si>
  <si>
    <t xml:space="preserve">Total Expenses                     </t>
  </si>
  <si>
    <t xml:space="preserve">Total Remittance                         </t>
  </si>
  <si>
    <t>LIONS GATE HOSPITAL</t>
  </si>
  <si>
    <t>July 1999</t>
  </si>
  <si>
    <t>**</t>
  </si>
  <si>
    <t>333 East 14th - Francesca Moore</t>
  </si>
  <si>
    <t>- Interest paid on damage deposit ($181 on Feb 24, 1999)</t>
  </si>
  <si>
    <t>TOTAL DAMAGE DEPOSIT FROM LGH</t>
  </si>
  <si>
    <t>DEP-W/D</t>
  </si>
  <si>
    <t>M5-L5</t>
  </si>
  <si>
    <t>DEPOSIT</t>
  </si>
  <si>
    <t>GST COLLECT</t>
  </si>
  <si>
    <t>INCOME</t>
  </si>
  <si>
    <t>WITHDRAWAL</t>
  </si>
  <si>
    <t>REMAIN</t>
  </si>
  <si>
    <t>BALANCE</t>
  </si>
  <si>
    <t>CAN W/D</t>
  </si>
  <si>
    <t>income</t>
  </si>
  <si>
    <t>mgmt fee</t>
  </si>
  <si>
    <t>gst collected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</si>
  <si>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</si>
  <si>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</si>
  <si>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</si>
  <si>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</si>
  <si>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</si>
  <si>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</si>
  <si>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</si>
  <si>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</si>
  <si>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</si>
  <si>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</si>
  <si>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</si>
  <si>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</si>
  <si>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</si>
  <si>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.</t>
  </si>
  <si>
    <t>318-13th St  - Porch repairs</t>
  </si>
  <si>
    <t>308-14th St - pest control inspection</t>
  </si>
  <si>
    <t>july 15/99</t>
  </si>
  <si>
    <t>july 29/99</t>
  </si>
  <si>
    <t>**sep as the example to copy from</t>
  </si>
  <si>
    <t xml:space="preserve">Management Fee     </t>
  </si>
  <si>
    <t>Jan/20-7000</t>
  </si>
  <si>
    <t>jun/20-4500</t>
  </si>
  <si>
    <t>aug/11-5400</t>
  </si>
  <si>
    <t>gst+income</t>
  </si>
  <si>
    <t>333 E.14 St. - basement shower leaking, kitchen faucet leaking,</t>
  </si>
  <si>
    <t>new asphalt single roofing</t>
  </si>
  <si>
    <t>Dumpster bin placement @333E14St. / 14th &amp; 15th &amp; St. Andrews</t>
  </si>
  <si>
    <t>sep/9-1900</t>
  </si>
  <si>
    <t>Oct 4/99</t>
  </si>
  <si>
    <t>oct 13/99</t>
  </si>
  <si>
    <t>319 E.15 St - Wasps removal</t>
  </si>
  <si>
    <t xml:space="preserve">318 E.15 St / 318 E.14 St - Roofing </t>
  </si>
  <si>
    <t>333 E.14 St - Interest on damage deposit $3.14+cleaning oven $20</t>
  </si>
  <si>
    <t>oct/14-1900</t>
  </si>
  <si>
    <t>319 E.15 St - tiles, grout, silicone, spacers, etc</t>
  </si>
  <si>
    <t>333 E.14 St. - Credit check</t>
  </si>
  <si>
    <t>332 E.14 St. - oven</t>
  </si>
  <si>
    <t>333 E.15 St. - Painting</t>
  </si>
  <si>
    <t>318 E.13 St./332 E.14 St./309 E.15 St./333 E.14 St.</t>
  </si>
  <si>
    <t>332 E.13 St. - bathroom plumbing</t>
  </si>
  <si>
    <t>nov/12-1700</t>
  </si>
  <si>
    <t>308 E. 14 St. - flapper &amp; supply tube on toilet</t>
  </si>
  <si>
    <t>dec/13-1900</t>
  </si>
  <si>
    <t xml:space="preserve"> </t>
  </si>
  <si>
    <t>TEL: 984-1802</t>
  </si>
  <si>
    <t>RENT OWED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</si>
  <si>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</si>
  <si>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</si>
  <si>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</si>
  <si>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</si>
  <si>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</si>
  <si>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</si>
  <si>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</si>
  <si>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</si>
  <si>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</si>
  <si>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</si>
  <si>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</si>
  <si>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</si>
  <si>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PAID</t>
  </si>
  <si>
    <t>DATE</t>
  </si>
  <si>
    <t xml:space="preserve"> </t>
  </si>
  <si>
    <t>BILL WESTERN 319 E 14 ST.</t>
  </si>
  <si>
    <t>333 E. 14 St - replace noggle and fuel filter for flood pump</t>
  </si>
  <si>
    <t>333 E. 14 St - load of rubbish</t>
  </si>
  <si>
    <t>325 E. 14 St - roofing</t>
  </si>
  <si>
    <t>JAN</t>
  </si>
  <si>
    <t>323 E. 15 St. - clean bath tub drain</t>
  </si>
  <si>
    <t xml:space="preserve">318 E. 13 St - cleaning gas furnace, fireplace, etc. </t>
  </si>
  <si>
    <t>1304 St. Andrews - furnace oil filter</t>
  </si>
  <si>
    <t>333 E. 14th St - Lock change</t>
  </si>
  <si>
    <t>333 E. 14th St - bathtub leaking, toilet tank, repair toilet</t>
  </si>
  <si>
    <t>318 E. 13th St - water pipe leaking</t>
  </si>
  <si>
    <t>318 E. 14th St - kitchen sink drainer</t>
  </si>
  <si>
    <t>322 E. 14 toilet tank leaking</t>
  </si>
  <si>
    <t>Equaifax member fee</t>
  </si>
  <si>
    <t>mar/13 -5700</t>
  </si>
  <si>
    <t>333 E. 14th St - Furnace duct cleaning</t>
  </si>
  <si>
    <t>May/5/00</t>
  </si>
  <si>
    <t xml:space="preserve"> </t>
  </si>
  <si>
    <t>308 E. 14 St - Squirrels</t>
  </si>
  <si>
    <t>318 E. 13 St - repair kitchen sing leaking</t>
  </si>
  <si>
    <t>14th, 15th &amp; St. Andrews - Dump &amp; Return garbage load</t>
  </si>
  <si>
    <t>May/11-3800</t>
  </si>
  <si>
    <t xml:space="preserve"> </t>
  </si>
  <si>
    <t>Date</t>
  </si>
  <si>
    <t>Address</t>
  </si>
  <si>
    <t>318 E 13TH ST</t>
  </si>
  <si>
    <t>322 E 13TH ST</t>
  </si>
  <si>
    <t>328 E 13TH ST</t>
  </si>
  <si>
    <t>332 E 13TH ST</t>
  </si>
  <si>
    <t>308 E 14TH ST</t>
  </si>
  <si>
    <t>322 E 14TH ST</t>
  </si>
  <si>
    <t>325 E 14TH ST</t>
  </si>
  <si>
    <t>332 E 14TH ST</t>
  </si>
  <si>
    <t>333 E 14TH ST - VERONICA</t>
  </si>
  <si>
    <t>333 E 14TH ST - KERI</t>
  </si>
  <si>
    <t>333 E 14TH ST - FRANKIE</t>
  </si>
  <si>
    <t>303 E 15TH ST</t>
  </si>
  <si>
    <t>309 E 15TH ST</t>
  </si>
  <si>
    <t>315 E 15TH ST</t>
  </si>
  <si>
    <t>319 E 15TH ST</t>
  </si>
  <si>
    <t>323 E 15TH ST</t>
  </si>
  <si>
    <t>1304 ST ANDREWS</t>
  </si>
  <si>
    <t>1316 ST ANDREWS</t>
  </si>
  <si>
    <t>333 E 14TH ST - RUSSELL</t>
  </si>
  <si>
    <t>333 E 14TH ST - KERI'S ROOM</t>
  </si>
  <si>
    <t>312 E 14TH ST</t>
  </si>
  <si>
    <t>333 E 14TH ST - KERI'S FRIEND</t>
  </si>
  <si>
    <t>JAN-28-00</t>
  </si>
  <si>
    <t>322 E. 13 St - repair gas furnance</t>
  </si>
  <si>
    <t>322 E. 13 St - bathroom tubs</t>
  </si>
  <si>
    <t>308 E. 14 St - clean up gutter, roof</t>
  </si>
  <si>
    <t>308 E. 14 St.- replace leaking cast iron sewer pipe in ceiling</t>
  </si>
  <si>
    <t>Jun/13-1828.34</t>
  </si>
  <si>
    <t>333 E. 14 St - landry leaking repair</t>
  </si>
  <si>
    <t>318 E. 13 St - repair bathroom and vanity sink</t>
  </si>
  <si>
    <t>323 E. 15 St - replace GI pipe leaking for basement level</t>
  </si>
  <si>
    <t>333 E. 15 St - garage door repair</t>
  </si>
  <si>
    <t>328 E. 13 St - Replace damaged meter for votage loss, etc</t>
  </si>
  <si>
    <t>333 E. 14 St - furnance service (no heat)</t>
  </si>
  <si>
    <t>328 E. 13 St - replace kitchen tank, rings and seals</t>
  </si>
  <si>
    <t>332 E. 14 St - damage deposit interest</t>
  </si>
  <si>
    <t>332 E. 14 St - repairing existing windows</t>
  </si>
  <si>
    <t>333 E. 14 St - repairing light switches and leaking toilet tank</t>
  </si>
  <si>
    <t>312 E. 14 St. - Tree pruning</t>
  </si>
  <si>
    <t xml:space="preserve">322 E. 14 St - replacing 2 unit windows and laminated board </t>
  </si>
  <si>
    <t>332 E. 14 St - paint, repair drywall, electrical box cover</t>
  </si>
  <si>
    <t>333 E. 15 St. - Replace hot water tank</t>
  </si>
  <si>
    <t>318 E. 13 St. - Fan Cleaning ( Gas Furnace, fireplace, etc)</t>
  </si>
  <si>
    <t>325 E. 14 St. - Cleaning &amp; Servicing gas hot air furnace</t>
  </si>
  <si>
    <t>332 E. 14 St. - Falty Wires and pump service call</t>
  </si>
  <si>
    <t>332 E. 14 St. - Circulator pumb</t>
  </si>
  <si>
    <t>328 E. 13 St. - Water main valve remove &amp; replace</t>
  </si>
  <si>
    <t>328 E. 13 St. - Remove &amp; replace back steps, etc</t>
  </si>
  <si>
    <t>Rubber Stamp for Account deposits</t>
  </si>
  <si>
    <t>315 E. 15 St. - Cleaning dirty pilot on standing heater</t>
  </si>
  <si>
    <t>332 E. 14 St. - Filled Boiler system Manually</t>
  </si>
  <si>
    <t>332 E. 14 St. - Install Furnace</t>
  </si>
  <si>
    <t>Sundry Expense</t>
  </si>
  <si>
    <t>332 E. 14 St. - For Rent Advertisement</t>
  </si>
  <si>
    <t>Adjustments - Oct/00 carried forward expenses</t>
  </si>
  <si>
    <t>318  East 14th Street                  (Jan/Feb)</t>
  </si>
  <si>
    <t>319  East 15th Street              (Jan/Feb)</t>
  </si>
  <si>
    <t>319 E 15 St. - Repair roof leak</t>
  </si>
  <si>
    <t>333 E. 14 St. - light/toilet tank/backyard staircase/ceiling/fence</t>
  </si>
  <si>
    <t>1304 St. Andrews Avenue - repair damage timber floor</t>
  </si>
  <si>
    <t>Sundry expenses</t>
  </si>
  <si>
    <t>315  East 15th Street                (Feb+March)</t>
  </si>
  <si>
    <t>332  East 14th Street              (Feb)</t>
  </si>
  <si>
    <t xml:space="preserve">1304 St. Andrews Avenue  - key replacement         </t>
  </si>
  <si>
    <t>Sundry expenses (76.97 for cheque ordered)</t>
  </si>
  <si>
    <t>332  East 14th Street              (Mar+Apr)</t>
  </si>
  <si>
    <t>308  East 14th Street                  (Mar+Apr)</t>
  </si>
  <si>
    <t>309  East 15th Street                (Mar+Apr)</t>
  </si>
  <si>
    <t>1304 St. Andrews Avenue          (Mar+Apr)</t>
  </si>
  <si>
    <t>303 E. 15th St - Install new Furnace</t>
  </si>
  <si>
    <t>14th/15th &amp; 13th/14th Garbage Bins dump &amp; out</t>
  </si>
  <si>
    <t>333 E. 14th - Lime Stone Drive &amp; yard clean-up</t>
  </si>
  <si>
    <t>333 E. 14th - Furnace (remove &amp; replace full pump</t>
  </si>
  <si>
    <t>333 E. 14th - replace light in kitchen &amp; repair existing gate</t>
  </si>
  <si>
    <t>319  East 15th Street              April</t>
  </si>
  <si>
    <t>1304 St. Andrews Avenue           April</t>
  </si>
  <si>
    <t>319  East 15th Street              May</t>
  </si>
  <si>
    <t>1304 St. Andrews Avenue           May</t>
  </si>
  <si>
    <t>332  East 13th Street                Apr/May/June</t>
  </si>
  <si>
    <t>319  East 15th Street               June</t>
  </si>
  <si>
    <t>1304 St. Andrews Avenue           June</t>
  </si>
  <si>
    <t>333 E. 14 St. - light switch / glass on the kitchen door /</t>
  </si>
  <si>
    <t xml:space="preserve"> - repair oven door / repair leaking in basement</t>
  </si>
  <si>
    <t xml:space="preserve"> - unplug the vanity sink in basement</t>
  </si>
  <si>
    <t xml:space="preserve">Credit Check bill - Equifax </t>
  </si>
  <si>
    <t>319 E. 14th St. - Security Deposit interest</t>
  </si>
  <si>
    <t>332 E. 13th St. - Security Deposit interest</t>
  </si>
  <si>
    <r>
      <t xml:space="preserve">Month: </t>
    </r>
    <r>
      <rPr>
        <b/>
        <u val="single"/>
        <sz val="11"/>
        <rFont val="Arial"/>
        <family val="2"/>
      </rPr>
      <t xml:space="preserve">                                 /2001</t>
    </r>
  </si>
  <si>
    <t>Updated: Jun 14, 2001</t>
  </si>
  <si>
    <t>Rent Due</t>
  </si>
  <si>
    <t>Rent</t>
  </si>
  <si>
    <t>Due</t>
  </si>
  <si>
    <t>Received</t>
  </si>
  <si>
    <t>Remarks</t>
  </si>
  <si>
    <t>318  E 13 Renate Stefan 984-9155 H:983-3453</t>
  </si>
  <si>
    <t>322  E 13 Holley McCaffery W:662-1396 H988-8638</t>
  </si>
  <si>
    <t>*</t>
  </si>
  <si>
    <t>pre-paid</t>
  </si>
  <si>
    <t>328  E 13 Stephan Kraft 929-6786</t>
  </si>
  <si>
    <t>332  E 13 Peter Chris Chchrane 990-5312</t>
  </si>
  <si>
    <t>308  E 14 Sharon Martin 983-3704</t>
  </si>
  <si>
    <t>319  E 14 Vernon Pothstein 984-1802/980-4392</t>
  </si>
  <si>
    <t>322  E 14 Ian Cook 980-0131</t>
  </si>
  <si>
    <t>325  E 14 Susette Cote &amp; Richard 987-5027</t>
  </si>
  <si>
    <t>325A E 14 Brad Cochlin 985-2956</t>
  </si>
  <si>
    <t>332  E 14Todd Humphries/Mark Monahan/Jason Pleym</t>
  </si>
  <si>
    <t>333  E 14 Keri 988-2154</t>
  </si>
  <si>
    <t>303  E 15 Teri Blair W:985-9101 H986-6886</t>
  </si>
  <si>
    <t>309  E 15 Leslie Ross 986-2268 / 980-1590</t>
  </si>
  <si>
    <t>315  E 15 Steven Granger 980-9664</t>
  </si>
  <si>
    <t>319  E 15 Laura &amp; Chris Farquhar 986-3856</t>
  </si>
  <si>
    <t>323  E 15 Steve Gerdron W987-4558 / H987-4573</t>
  </si>
  <si>
    <t>1304 St. Andrews Alan Morton 904-8784</t>
  </si>
  <si>
    <t>1316 St. Andrews Donna &amp; Rob 986-6369</t>
  </si>
  <si>
    <t>312  E 14 Karen: 987-4720</t>
  </si>
  <si>
    <t>318  E 14 Robert &amp; Doris 987-8662</t>
  </si>
  <si>
    <t>333  E 15 Ed Demers C:808-1830 / 988-4674</t>
  </si>
  <si>
    <t>Grand Total:</t>
  </si>
  <si>
    <t>308  East 14th Street                 July</t>
  </si>
  <si>
    <t>319  East 15th Street               July</t>
  </si>
  <si>
    <t>332  East 13th Street                June 900 + July,   Aug-Moved out</t>
  </si>
  <si>
    <t>319  East 14th Street                Aug - moved out</t>
  </si>
  <si>
    <t>1304 St. Andrews Avenue           July</t>
  </si>
  <si>
    <t>318  East 13th Street   tenant moved to 332 E. 13</t>
  </si>
  <si>
    <t>332  East 13th Street  new rent:1175,tenant paid $200more in Aug</t>
  </si>
  <si>
    <t>333  East 14th Street      paid rent 641.25 but NSF 843.75 in Aug</t>
  </si>
  <si>
    <t>319  East 15th Street              Aug</t>
  </si>
  <si>
    <t>333  East 15th Street               NSF</t>
  </si>
  <si>
    <t>308  East 14th Street                  Aug+Sep</t>
  </si>
  <si>
    <t>333 E. 14 - repair leak from bathtub/fix basement door &amp; ceiling</t>
  </si>
  <si>
    <t>333 E. 14 - repair existing fencing and two gate in garden</t>
  </si>
  <si>
    <t>303 E. 15 - Fix leak in slab of house - emergency call</t>
  </si>
  <si>
    <t>Jan</t>
  </si>
  <si>
    <t>Feb</t>
  </si>
  <si>
    <t>March</t>
  </si>
  <si>
    <t>April</t>
  </si>
  <si>
    <t>May</t>
  </si>
  <si>
    <t>June</t>
  </si>
  <si>
    <t>July</t>
  </si>
  <si>
    <t>November</t>
  </si>
  <si>
    <t>December</t>
  </si>
  <si>
    <t>332  E 13 Peter Chris Chchrane 990-5312 change Sep 1175</t>
  </si>
  <si>
    <t>Sep</t>
  </si>
  <si>
    <t>Aug</t>
  </si>
  <si>
    <t>Tenant moved to 332 E 13 in Aug</t>
  </si>
  <si>
    <t>new rent for Sep/01 is 1175, Tenant paid $200 more for part of rent in Aug/01</t>
  </si>
  <si>
    <t>Always doing works for LGH properties to pay for the rent but without submitting invoices since Dec/2000</t>
  </si>
  <si>
    <t>moved out at July/31/01</t>
  </si>
  <si>
    <t>Aug/01 393.75 short + NSF 843.75, Sep/01 483.75 short, total: 1721.25</t>
  </si>
  <si>
    <t>tenant always pays around mid month</t>
  </si>
  <si>
    <t>usually pays late</t>
  </si>
  <si>
    <t>nsf in July, tenant should have submitted the rent by now (sep/22/01</t>
  </si>
  <si>
    <t>?</t>
  </si>
  <si>
    <t>Dec</t>
  </si>
  <si>
    <t>supposely</t>
  </si>
  <si>
    <t>received</t>
  </si>
  <si>
    <t>Difference</t>
  </si>
  <si>
    <t>vacant</t>
  </si>
  <si>
    <t>318  East 13th Street   (Vacant)</t>
  </si>
  <si>
    <t xml:space="preserve">332  East 13th Street  </t>
  </si>
  <si>
    <t xml:space="preserve">333  East 14th Street     </t>
  </si>
  <si>
    <t>319  East 15th Street              Sep/Oct</t>
  </si>
  <si>
    <t>1304 St. Andrews Avenue           Sep/Oct</t>
  </si>
  <si>
    <t xml:space="preserve">333  East 15th Street               Aug/Sep/Oct </t>
  </si>
  <si>
    <t>332  East 14th Street              Sep</t>
  </si>
  <si>
    <t>322  East 14th Street                 NSF</t>
  </si>
  <si>
    <t xml:space="preserve">318  East 13th Street   </t>
  </si>
  <si>
    <t xml:space="preserve">333  East 15th Street              </t>
  </si>
  <si>
    <t>322  East 14th Street                Oct/2001</t>
  </si>
  <si>
    <t>308  East 14th Street                Oct/2001</t>
  </si>
  <si>
    <t>319  East 14th Street               Aug/Sep/Nov $750X3</t>
  </si>
  <si>
    <t>319 E. 14th - Improvements, refer to attachments</t>
  </si>
  <si>
    <t>332  East 14th Street              Oct/2001</t>
  </si>
  <si>
    <t>318 E. 13th - BC Hydro</t>
  </si>
  <si>
    <t>318 E. 13th - check gas stove</t>
  </si>
  <si>
    <t>315 E. 15th - cleaned dirty pilot and burner tray, checked heater</t>
  </si>
  <si>
    <t>332 E. 13th - Cleaning gas furnace, etc</t>
  </si>
  <si>
    <t>333 E. 14th - Restart furnace</t>
  </si>
  <si>
    <t>319 E. 15th - check direty smell from basement</t>
  </si>
  <si>
    <t>332 E. 13th - repairing existing bathtub faucet leaking at basement</t>
  </si>
  <si>
    <t>312  East 14th Street              Nov/Dec/2001</t>
  </si>
  <si>
    <t>308  East 14th Street                Nov/2001</t>
  </si>
  <si>
    <t>322  East 14th Street                Nov/Dec/2001</t>
  </si>
  <si>
    <t>332  East 14th Street              Nov/2001</t>
  </si>
  <si>
    <t>319  East 15th Street              Nov/2001</t>
  </si>
  <si>
    <t>1304 St. Andrews Avenue          Nov/2001</t>
  </si>
  <si>
    <t>333 E. 14th St. - repair existing fencing and plywood gate</t>
  </si>
  <si>
    <t xml:space="preserve">                       - fix bathtub faucet valve, paint bathroom</t>
  </si>
  <si>
    <t xml:space="preserve">319 E. 15th St. - replace stainless steel strainer on kitchen sink &amp; </t>
  </si>
  <si>
    <t xml:space="preserve">                        repair leaking drain</t>
  </si>
  <si>
    <t>319 E. 15th St. - supply &amp; install kitch faucet, repair shutoff valves,</t>
  </si>
  <si>
    <t xml:space="preserve">                         &amp; overhaul toilet &amp; repair upstair basin faucet</t>
  </si>
  <si>
    <t>Returned</t>
  </si>
  <si>
    <t>Interest</t>
  </si>
  <si>
    <t>332 E 14TH ST - Roberta</t>
  </si>
  <si>
    <t>333 E 14TH ST - PETER THOMAS</t>
  </si>
  <si>
    <t>333 E 14TH ST - ALBERT HUGHES</t>
  </si>
  <si>
    <t>DD returned at Dec/32/2001</t>
  </si>
  <si>
    <t>308 E. 14 St - repair water leaking on chimney</t>
  </si>
  <si>
    <t>333 E. 14 St - repair new kitchen faucet &amp; repair basement water valve</t>
  </si>
  <si>
    <t>328 E. 13 St - service for new keys</t>
  </si>
  <si>
    <t>319 E 14TH ST - Vernon Rothstein</t>
  </si>
  <si>
    <t>Roommate</t>
  </si>
  <si>
    <t>$375 Oct 13 99</t>
  </si>
  <si>
    <t>$400 Jan 28 00</t>
  </si>
  <si>
    <t>333 E 14TH ST - Darcy Aldrich</t>
  </si>
  <si>
    <t>332 E 13TH ST - Peter Cochrane</t>
  </si>
  <si>
    <t xml:space="preserve">18 Houses: Lions Gate Hospital </t>
  </si>
  <si>
    <t>TENANT/ADDRESS</t>
  </si>
  <si>
    <t>DAMAGE DEPOSIT/</t>
  </si>
  <si>
    <t>MOVED IN</t>
  </si>
  <si>
    <t>CURRENT</t>
  </si>
  <si>
    <t>RENT</t>
  </si>
  <si>
    <t>Belair</t>
  </si>
  <si>
    <t>Oct 15 2001</t>
  </si>
  <si>
    <t>318 E 13th St,</t>
  </si>
  <si>
    <t>N.V., V7L 2L9</t>
  </si>
  <si>
    <t>Holley McCaffery</t>
  </si>
  <si>
    <t>Aug 08 97 $260.00</t>
  </si>
  <si>
    <t>May 01 95</t>
  </si>
  <si>
    <t>322 E 13th St,</t>
  </si>
  <si>
    <t>May 06 96 $256.25</t>
  </si>
  <si>
    <t>988-8638/990-9995 wk:662-1396 till 3pm</t>
  </si>
  <si>
    <t>Bryce Taylor</t>
  </si>
  <si>
    <t>Nov 26 98 $675.00</t>
  </si>
  <si>
    <t>Dec 01 98</t>
  </si>
  <si>
    <t>328 E 13th St,</t>
  </si>
  <si>
    <t>Jun 30/00 moved out paid $675+23.08=$698.08</t>
  </si>
  <si>
    <t xml:space="preserve">      </t>
  </si>
  <si>
    <t xml:space="preserve">Stephan Kraft </t>
  </si>
  <si>
    <t xml:space="preserve">Jul 01 00 </t>
  </si>
  <si>
    <t>Jul 01 00</t>
  </si>
  <si>
    <t>H: 929-6786</t>
  </si>
  <si>
    <t>Peter Chris CochraneMar 25 99 $575.00</t>
  </si>
  <si>
    <t>May 1 99</t>
  </si>
  <si>
    <t xml:space="preserve">332 E 13th St, </t>
  </si>
  <si>
    <t>W:258-2775</t>
  </si>
  <si>
    <t>H:990-5312/889-0278</t>
  </si>
  <si>
    <t>Moved out on Jul/31/2001</t>
  </si>
  <si>
    <t>Returned: Deposit: 575+32.05=$607.05</t>
  </si>
  <si>
    <t>Renate Stefan</t>
  </si>
  <si>
    <t>Jun 01 93 $350.00</t>
  </si>
  <si>
    <t>Jun 01 93</t>
  </si>
  <si>
    <t>332 E 13th St,</t>
  </si>
  <si>
    <t>Moved from 318 E.13th St. on Aug/15/2001</t>
  </si>
  <si>
    <t>W:984-9155    Cel:839-8261  H:983-3453</t>
  </si>
  <si>
    <t>Sharon Martin</t>
  </si>
  <si>
    <t>Oct 31 90 $460.00</t>
  </si>
  <si>
    <t>Dec 01 90</t>
  </si>
  <si>
    <t xml:space="preserve">308 E 14th St, </t>
  </si>
  <si>
    <t>983-3704 / 983-0351</t>
  </si>
  <si>
    <t>N.V., V7L 2N6</t>
  </si>
  <si>
    <t>Bill Western</t>
  </si>
  <si>
    <t>Dec 01 94</t>
  </si>
  <si>
    <t>319 E 14th St,</t>
  </si>
  <si>
    <t>984-1802</t>
  </si>
  <si>
    <t>N.V., V7L 2N7</t>
  </si>
  <si>
    <t xml:space="preserve">  </t>
  </si>
  <si>
    <t xml:space="preserve">   </t>
  </si>
  <si>
    <t xml:space="preserve">**no damage deposit collected.  Roger Milsted and Bonnie Lake </t>
  </si>
  <si>
    <t xml:space="preserve">just let John Frick move in.  I didn't even know until John </t>
  </si>
  <si>
    <t>paid me the rent.</t>
  </si>
  <si>
    <t>Vernon Rothstein</t>
  </si>
  <si>
    <t>April 1 2001 $375</t>
  </si>
  <si>
    <t>Apr 01 2001</t>
  </si>
  <si>
    <t>moved out on July/31/2001, paid $375+12.15=$387.15</t>
  </si>
  <si>
    <t>Daniel Ladd</t>
  </si>
  <si>
    <t xml:space="preserve">Apr 06, 2000 $375 </t>
  </si>
  <si>
    <t>Apr.06, 2000</t>
  </si>
  <si>
    <t>319 E.14th St,</t>
  </si>
  <si>
    <t>H:980-5571</t>
  </si>
  <si>
    <t>Ian Cook</t>
  </si>
  <si>
    <t>May 22 92 $520.00</t>
  </si>
  <si>
    <t>Jun 15 92</t>
  </si>
  <si>
    <t>322 E 14th St,</t>
  </si>
  <si>
    <t>980-0131</t>
  </si>
  <si>
    <t xml:space="preserve">Susette Cote &amp; </t>
  </si>
  <si>
    <t>Richard Western</t>
  </si>
  <si>
    <t xml:space="preserve">Aug 06 97 $315.00 </t>
  </si>
  <si>
    <t>May 01 97</t>
  </si>
  <si>
    <t>325 E 14th St,</t>
  </si>
  <si>
    <t>987-5027</t>
  </si>
  <si>
    <t>Brad Cochlin</t>
  </si>
  <si>
    <t>Jun 01 83</t>
  </si>
  <si>
    <t>325A E 14th St,</t>
  </si>
  <si>
    <t>985-2956</t>
  </si>
  <si>
    <t>** no damage deposit collected as per our file</t>
  </si>
  <si>
    <t xml:space="preserve">332 E 14th St, </t>
  </si>
  <si>
    <t>Bobby Wise</t>
  </si>
  <si>
    <t>Oct 01 94$577.50</t>
  </si>
  <si>
    <t>Oct 15 94</t>
  </si>
  <si>
    <t>Henry Barker</t>
  </si>
  <si>
    <t>980-5945</t>
  </si>
  <si>
    <t>Moved out Oct 01 00 paid $577.50+74.33=$651.83</t>
  </si>
  <si>
    <t xml:space="preserve">Todd Humphries, Mark Monaham, Jason Pleym </t>
  </si>
  <si>
    <t>332 E 14th St,</t>
  </si>
  <si>
    <t>Oct 20 00 $675.00</t>
  </si>
  <si>
    <t>Oct 20 00</t>
  </si>
  <si>
    <t>H:990-9267</t>
  </si>
  <si>
    <t>Keri Geng</t>
  </si>
  <si>
    <t>Feb 24 99 $181.00</t>
  </si>
  <si>
    <t>Mar 01 99</t>
  </si>
  <si>
    <t>333 E 14th St,</t>
  </si>
  <si>
    <t>Mar 03 99 $200.00</t>
  </si>
  <si>
    <t>deducted from Peter &amp; Eve Wright for Keri</t>
  </si>
  <si>
    <t>Veronica Johnson</t>
  </si>
  <si>
    <t>Feb 24 99 $187.50</t>
  </si>
  <si>
    <t>Mar 01 99 MSS&amp;H for Veronia</t>
  </si>
  <si>
    <t>Moved out Oct 04 99 paid $187.50+2.11=$189.61</t>
  </si>
  <si>
    <t>Frankie Moore</t>
  </si>
  <si>
    <t xml:space="preserve">Feb 24 99 $181.00 </t>
  </si>
  <si>
    <t>Frankie:801-4103</t>
  </si>
  <si>
    <t>Tel:980-6103</t>
  </si>
  <si>
    <t>Moved out on Jul 15 99 paid $181+1.58=$182.58</t>
  </si>
  <si>
    <t>Russell Moshenko</t>
  </si>
  <si>
    <t>Jul 29 99</t>
  </si>
  <si>
    <t>Moved out Oct 04 99 paid $181+1.03=$182.03</t>
  </si>
  <si>
    <t>$375 Feb 07 2001, we paid Keri $375 back</t>
  </si>
  <si>
    <t>Darcy Aldrich</t>
  </si>
  <si>
    <t>Dec 06 2001 $187.50 , we paid Keri $187.50 back</t>
  </si>
  <si>
    <t>Dec 06 2001</t>
  </si>
  <si>
    <t>Albert Hughes</t>
  </si>
  <si>
    <t>Nov 22 2001 $187.50 , we paid keri $187.50 back</t>
  </si>
  <si>
    <t>Nov 22 2001</t>
  </si>
  <si>
    <t>Peter Thomas</t>
  </si>
  <si>
    <t>Oct 19 2001 $187.50, we paid Keri $187.50 back</t>
  </si>
  <si>
    <t>Oct 19 2001</t>
  </si>
  <si>
    <t>Teri Blair/Bentham</t>
  </si>
  <si>
    <t>Apr 27 98 $550.00</t>
  </si>
  <si>
    <t>May 01 98</t>
  </si>
  <si>
    <t>303 E 15th St,</t>
  </si>
  <si>
    <t>W: 985-9101</t>
  </si>
  <si>
    <t xml:space="preserve">N.V., V7L 2R6 </t>
  </si>
  <si>
    <t>Fax: 688-9462</t>
  </si>
  <si>
    <t>Leslie Ross</t>
  </si>
  <si>
    <t>Nov 07 91 $500.00</t>
  </si>
  <si>
    <t>Dec 01 91</t>
  </si>
  <si>
    <t>309 E 15th St,</t>
  </si>
  <si>
    <t>986-2268/980-1590</t>
  </si>
  <si>
    <t>N.V., V7L 2R6</t>
  </si>
  <si>
    <t>Nov 91 free rent to clean up house</t>
  </si>
  <si>
    <t>Steve Granger</t>
  </si>
  <si>
    <t>Aug 22 90 $300.00</t>
  </si>
  <si>
    <t>Sep 01 90</t>
  </si>
  <si>
    <t>315 E 15th St,</t>
  </si>
  <si>
    <t>H:980-9664</t>
  </si>
  <si>
    <t xml:space="preserve">     </t>
  </si>
  <si>
    <t xml:space="preserve">Laura &amp; </t>
  </si>
  <si>
    <t>Oct 21 94 $562.50</t>
  </si>
  <si>
    <t>Nov 15 94</t>
  </si>
  <si>
    <t>Chris Farquhar</t>
  </si>
  <si>
    <t>986-3856</t>
  </si>
  <si>
    <t>319 E 15th St,</t>
  </si>
  <si>
    <t>Steve Gendron</t>
  </si>
  <si>
    <t>Mar 31 93 $325.00</t>
  </si>
  <si>
    <t>Apr 01 93</t>
  </si>
  <si>
    <t xml:space="preserve">323 E 15th St, </t>
  </si>
  <si>
    <t>W:987-4558</t>
  </si>
  <si>
    <t>H:987-4573</t>
  </si>
  <si>
    <t>** Steve Gendron's original damage deposit was Mar/31/93 $542.50</t>
  </si>
  <si>
    <t>May 1/96 Ken Guzzo paid $217.50 damage deposit</t>
  </si>
  <si>
    <t>We deducted from May/1/96 rent  $217.50 plus interest $16.86 = $234.36 from Steven Gendron's rent.</t>
  </si>
  <si>
    <t>Mar 03 99, we returned $217.50 plus interest $9.12=$226.62 damage deposit to MSS&amp;H for Ken Guzzo</t>
  </si>
  <si>
    <t xml:space="preserve">as he no longer lives here. </t>
  </si>
  <si>
    <t>Steve Gendron moved out on Nov/30/2001, we paid damage deposit $325+64.56=$389.56</t>
  </si>
  <si>
    <t xml:space="preserve">Matthew Sands </t>
  </si>
  <si>
    <t xml:space="preserve">Dec 15 01$?????dfd </t>
  </si>
  <si>
    <t>Dec 15 01</t>
  </si>
  <si>
    <t>323 E 15th St,</t>
  </si>
  <si>
    <t>Cel: 868-9549</t>
  </si>
  <si>
    <t>Declan McKevitt</t>
  </si>
  <si>
    <t>Jan 23 98 $640.00</t>
  </si>
  <si>
    <t>Feb 01 98</t>
  </si>
  <si>
    <t>1304 St. Andrews</t>
  </si>
  <si>
    <t>N.V., V7L 3L4</t>
  </si>
  <si>
    <t>Alan Morton</t>
  </si>
  <si>
    <t>H: 986-4005  Cel:618-5296</t>
  </si>
  <si>
    <t>Muir Clark</t>
  </si>
  <si>
    <t>H:904-8784  Cel: 836-5066</t>
  </si>
  <si>
    <t>Donna &amp; Rob Western</t>
  </si>
  <si>
    <t>Sep 06 94 $530.00</t>
  </si>
  <si>
    <t>Oct 01 94</t>
  </si>
  <si>
    <t>1316 St. Andrews</t>
  </si>
  <si>
    <t>986-6369</t>
  </si>
  <si>
    <t xml:space="preserve"> 3 houses:  Lions Gate Hospital Foundation</t>
  </si>
  <si>
    <t>Helga Melchior</t>
  </si>
  <si>
    <t>312 E 14th St,</t>
  </si>
  <si>
    <t xml:space="preserve">        </t>
  </si>
  <si>
    <t>**Effective May 01 86 we are managing house per Gerry Martins.</t>
  </si>
  <si>
    <t>Apr 16 86 LGH bough house.  Helga Melchior was tenant before LGH bought house.  No mention of damage deposit.</t>
  </si>
  <si>
    <t>Karen Segar</t>
  </si>
  <si>
    <t>May 05 00 $287.50</t>
  </si>
  <si>
    <t>May 05 00</t>
  </si>
  <si>
    <t>H: 987-4720    May 05 00 rent free</t>
  </si>
  <si>
    <t>Robert &amp;</t>
  </si>
  <si>
    <t>Doris Cowdy</t>
  </si>
  <si>
    <t>318 E 14th St,</t>
  </si>
  <si>
    <t>H:987-8662</t>
  </si>
  <si>
    <t>Effective Jul 01 87 LGH bought house</t>
  </si>
  <si>
    <t>Effective Jul 01 87 we are managing house.  Cowdy was there from previous owner.  Mar 06 91 Kirin of LGH phoned and</t>
  </si>
  <si>
    <t>told me she has $250 from 1987 damage deposit.</t>
  </si>
  <si>
    <t>Ed Demers</t>
  </si>
  <si>
    <t>Aug 15 83</t>
  </si>
  <si>
    <t>333 E 15th St,</t>
  </si>
  <si>
    <t>H:988-4674 Cel:808-1830</t>
  </si>
  <si>
    <t>no damage deposit collected as per file</t>
  </si>
  <si>
    <t>Rentalsman : 660-3456</t>
  </si>
  <si>
    <t>332 E 14TH ST - TODD HUMPHRIES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</si>
</sst>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&quot;$&quot;* #,##0.000_);_(&quot;$&quot;* \(#,##0.000\);_(&quot;$&quot;* &quot;-&quot;??_);_(@_)"/>
    <numFmt numFmtId="185" formatCode="0.00_);[Red]\(0.00\)"/>
    <numFmt numFmtId="186" formatCode="m&quot;月&quot;d&quot;日&quot;"/>
    <numFmt numFmtId="187" formatCode="dd\-mmm\-yy"/>
  </numFmts>
  <fonts count="15"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u val="single"/>
      <sz val="11"/>
      <name val="Arial"/>
      <family val="2"/>
    </font>
    <font>
      <b/>
      <u val="single"/>
      <sz val="16"/>
      <name val="Arial"/>
      <family val="2"/>
    </font>
    <font>
      <sz val="9"/>
      <name val="新細明體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8" fontId="3" fillId="0" borderId="1" xfId="0" applyNumberFormat="1" applyFont="1" applyBorder="1" applyAlignment="1">
      <alignment/>
    </xf>
    <xf numFmtId="178" fontId="3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78" fontId="0" fillId="0" borderId="0" xfId="0" applyNumberFormat="1" applyFont="1" applyAlignment="1" quotePrefix="1">
      <alignment/>
    </xf>
    <xf numFmtId="178" fontId="6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39" fontId="0" fillId="2" borderId="0" xfId="0" applyNumberFormat="1" applyFill="1" applyAlignment="1">
      <alignment/>
    </xf>
    <xf numFmtId="39" fontId="0" fillId="3" borderId="0" xfId="0" applyNumberFormat="1" applyFill="1" applyAlignment="1">
      <alignment/>
    </xf>
    <xf numFmtId="39" fontId="0" fillId="0" borderId="0" xfId="0" applyNumberFormat="1" applyAlignment="1">
      <alignment/>
    </xf>
    <xf numFmtId="15" fontId="0" fillId="0" borderId="0" xfId="0" applyNumberFormat="1" applyAlignment="1">
      <alignment/>
    </xf>
    <xf numFmtId="178" fontId="0" fillId="0" borderId="0" xfId="0" applyNumberFormat="1" applyAlignment="1">
      <alignment/>
    </xf>
    <xf numFmtId="2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8" fillId="0" borderId="0" xfId="0" applyNumberFormat="1" applyFont="1" applyAlignment="1">
      <alignment/>
    </xf>
    <xf numFmtId="39" fontId="9" fillId="0" borderId="0" xfId="0" applyNumberFormat="1" applyFont="1" applyAlignment="1">
      <alignment/>
    </xf>
    <xf numFmtId="39" fontId="0" fillId="4" borderId="0" xfId="0" applyNumberFormat="1" applyFill="1" applyAlignment="1">
      <alignment/>
    </xf>
    <xf numFmtId="16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" fontId="7" fillId="0" borderId="0" xfId="0" applyNumberFormat="1" applyFont="1" applyAlignment="1">
      <alignment horizontal="center"/>
    </xf>
    <xf numFmtId="0" fontId="0" fillId="0" borderId="0" xfId="0" applyAlignment="1">
      <alignment/>
    </xf>
    <xf numFmtId="17" fontId="11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78" fontId="12" fillId="0" borderId="0" xfId="0" applyNumberFormat="1" applyFont="1" applyAlignment="1">
      <alignment/>
    </xf>
    <xf numFmtId="13" fontId="0" fillId="0" borderId="0" xfId="0" applyNumberFormat="1" applyFont="1" applyAlignment="1">
      <alignment/>
    </xf>
    <xf numFmtId="178" fontId="7" fillId="0" borderId="1" xfId="0" applyNumberFormat="1" applyFont="1" applyBorder="1" applyAlignment="1">
      <alignment/>
    </xf>
    <xf numFmtId="182" fontId="6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78" fontId="2" fillId="0" borderId="0" xfId="0" applyNumberFormat="1" applyFont="1" applyBorder="1" applyAlignment="1">
      <alignment/>
    </xf>
    <xf numFmtId="187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2" borderId="0" xfId="0" applyFill="1" applyAlignment="1">
      <alignment/>
    </xf>
    <xf numFmtId="0" fontId="13" fillId="0" borderId="0" xfId="0" applyFont="1" applyAlignment="1">
      <alignment/>
    </xf>
    <xf numFmtId="179" fontId="0" fillId="0" borderId="0" xfId="0" applyNumberFormat="1" applyAlignment="1">
      <alignment/>
    </xf>
    <xf numFmtId="178" fontId="7" fillId="0" borderId="0" xfId="0" applyNumberFormat="1" applyFont="1" applyAlignment="1">
      <alignment horizontal="center"/>
    </xf>
    <xf numFmtId="17" fontId="7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3"/>
  <sheetViews>
    <sheetView workbookViewId="0" topLeftCell="A21">
      <selection activeCell="A30" sqref="A30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421875" style="6" bestFit="1" customWidth="1"/>
    <col min="5" max="5" width="10.28125" style="6" bestFit="1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3" ht="15.75">
      <c r="A4" s="13"/>
      <c r="B4" s="13"/>
      <c r="C4" s="13"/>
    </row>
    <row r="5" spans="1:3" ht="15.75">
      <c r="A5" s="60" t="s">
        <v>36</v>
      </c>
      <c r="B5" s="61"/>
      <c r="C5" s="61"/>
    </row>
    <row r="6" spans="1:3" ht="15">
      <c r="A6" s="14"/>
      <c r="B6" s="14"/>
      <c r="C6" s="14"/>
    </row>
    <row r="7" spans="1:3" ht="15">
      <c r="A7" s="2"/>
      <c r="B7" s="2"/>
      <c r="C7" s="2"/>
    </row>
    <row r="8" spans="1:3" ht="15">
      <c r="A8" s="3" t="s">
        <v>9</v>
      </c>
      <c r="B8" s="3">
        <v>775</v>
      </c>
      <c r="C8" s="3" t="s">
        <v>8</v>
      </c>
    </row>
    <row r="9" spans="1:3" ht="15">
      <c r="A9" s="3" t="s">
        <v>10</v>
      </c>
      <c r="B9" s="3">
        <v>1040</v>
      </c>
      <c r="C9" s="3"/>
    </row>
    <row r="10" spans="1:3" ht="15">
      <c r="A10" s="3" t="s">
        <v>11</v>
      </c>
      <c r="B10" s="3">
        <v>1350</v>
      </c>
      <c r="C10" s="3"/>
    </row>
    <row r="11" spans="1:3" ht="15">
      <c r="A11" s="3" t="s">
        <v>12</v>
      </c>
      <c r="B11" s="3">
        <v>1150</v>
      </c>
      <c r="C11" s="3"/>
    </row>
    <row r="12" spans="1:3" ht="15">
      <c r="A12" s="3" t="s">
        <v>13</v>
      </c>
      <c r="B12" s="3">
        <v>1135</v>
      </c>
      <c r="C12" s="3"/>
    </row>
    <row r="13" spans="1:3" ht="15">
      <c r="A13" s="3" t="s">
        <v>14</v>
      </c>
      <c r="B13" s="3">
        <v>-1045</v>
      </c>
      <c r="C13" s="3"/>
    </row>
    <row r="14" spans="1:3" ht="15">
      <c r="A14" s="3" t="s">
        <v>15</v>
      </c>
      <c r="B14" s="3">
        <v>1100</v>
      </c>
      <c r="C14" s="3"/>
    </row>
    <row r="15" spans="1:3" ht="15">
      <c r="A15" s="3" t="s">
        <v>16</v>
      </c>
      <c r="B15" s="3">
        <v>630</v>
      </c>
      <c r="C15" s="3"/>
    </row>
    <row r="16" spans="1:3" ht="15">
      <c r="A16" s="3" t="s">
        <v>17</v>
      </c>
      <c r="B16" s="3">
        <v>475</v>
      </c>
      <c r="C16" s="3"/>
    </row>
    <row r="17" spans="1:3" ht="15">
      <c r="A17" s="3" t="s">
        <v>18</v>
      </c>
      <c r="B17" s="3">
        <v>1220</v>
      </c>
      <c r="C17" s="3"/>
    </row>
    <row r="18" spans="1:3" ht="15">
      <c r="A18" s="3" t="s">
        <v>19</v>
      </c>
      <c r="B18" s="3">
        <v>1100</v>
      </c>
      <c r="C18" s="3" t="s">
        <v>8</v>
      </c>
    </row>
    <row r="19" spans="1:3" ht="15">
      <c r="A19" s="3" t="s">
        <v>20</v>
      </c>
      <c r="B19" s="3">
        <v>900</v>
      </c>
      <c r="C19" s="3" t="s">
        <v>8</v>
      </c>
    </row>
    <row r="20" spans="1:3" ht="15">
      <c r="A20" s="3" t="s">
        <v>21</v>
      </c>
      <c r="B20" s="3">
        <v>725</v>
      </c>
      <c r="C20" s="3"/>
    </row>
    <row r="21" spans="1:3" ht="15">
      <c r="A21" s="3" t="s">
        <v>22</v>
      </c>
      <c r="B21" s="3">
        <v>600</v>
      </c>
      <c r="C21" s="3"/>
    </row>
    <row r="22" spans="1:3" ht="15">
      <c r="A22" s="3" t="s">
        <v>23</v>
      </c>
      <c r="B22" s="3">
        <v>1190</v>
      </c>
      <c r="C22" s="3"/>
    </row>
    <row r="23" spans="1:3" ht="15">
      <c r="A23" s="3" t="s">
        <v>24</v>
      </c>
      <c r="B23" s="3">
        <v>1150</v>
      </c>
      <c r="C23" s="3"/>
    </row>
    <row r="24" spans="1:3" ht="15">
      <c r="A24" s="3" t="s">
        <v>25</v>
      </c>
      <c r="B24" s="3">
        <v>1280</v>
      </c>
      <c r="C24" s="3"/>
    </row>
    <row r="25" spans="1:3" ht="15">
      <c r="A25" s="3" t="s">
        <v>26</v>
      </c>
      <c r="B25" s="1">
        <v>1125</v>
      </c>
      <c r="C25" s="3"/>
    </row>
    <row r="26" spans="1:3" ht="15">
      <c r="A26" s="3" t="s">
        <v>27</v>
      </c>
      <c r="B26" s="3">
        <f>SUM(B8:B25)</f>
        <v>15900</v>
      </c>
      <c r="C26" s="3">
        <f>+B26</f>
        <v>15900</v>
      </c>
    </row>
    <row r="27" spans="1:3" ht="15">
      <c r="A27" s="3"/>
      <c r="B27" s="3" t="s">
        <v>8</v>
      </c>
      <c r="C27" s="3" t="s">
        <v>8</v>
      </c>
    </row>
    <row r="28" spans="1:3" ht="15">
      <c r="A28" s="3" t="s">
        <v>8</v>
      </c>
      <c r="B28" s="3"/>
      <c r="C28" s="3"/>
    </row>
    <row r="29" spans="1:3" ht="15">
      <c r="A29" s="3" t="s">
        <v>1</v>
      </c>
      <c r="B29" s="3"/>
      <c r="C29" s="3"/>
    </row>
    <row r="30" spans="1:5" ht="15">
      <c r="A30" s="3" t="s">
        <v>82</v>
      </c>
      <c r="B30" s="3">
        <v>250</v>
      </c>
      <c r="C30" s="3"/>
      <c r="D30" s="6" t="s">
        <v>8</v>
      </c>
      <c r="E30" s="6" t="s">
        <v>8</v>
      </c>
    </row>
    <row r="31" spans="1:4" ht="15">
      <c r="A31" s="3" t="s">
        <v>29</v>
      </c>
      <c r="B31" s="3">
        <f>ROUND(+C26*0.075,2)</f>
        <v>1192.5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83.48</v>
      </c>
      <c r="C32" s="3" t="s">
        <v>8</v>
      </c>
      <c r="D32" s="6" t="s">
        <v>8</v>
      </c>
    </row>
    <row r="33" spans="1:3" ht="15">
      <c r="A33" s="3" t="s">
        <v>2</v>
      </c>
      <c r="B33" s="3"/>
      <c r="C33" s="3" t="s">
        <v>8</v>
      </c>
    </row>
    <row r="34" spans="1:3" ht="15">
      <c r="A34" s="15" t="s">
        <v>30</v>
      </c>
      <c r="B34" s="3">
        <v>8.8</v>
      </c>
      <c r="C34" s="3"/>
    </row>
    <row r="35" spans="1:3" ht="15">
      <c r="A35" s="3" t="s">
        <v>3</v>
      </c>
      <c r="B35" s="3">
        <v>50</v>
      </c>
      <c r="C35" s="3"/>
    </row>
    <row r="36" spans="1:3" ht="15">
      <c r="A36" s="15" t="s">
        <v>31</v>
      </c>
      <c r="B36" s="3">
        <v>117.7</v>
      </c>
      <c r="C36" s="3"/>
    </row>
    <row r="37" spans="1:3" ht="15">
      <c r="A37" s="15" t="s">
        <v>32</v>
      </c>
      <c r="B37" s="3">
        <v>128.4</v>
      </c>
      <c r="C37" s="3" t="s">
        <v>8</v>
      </c>
    </row>
    <row r="38" spans="1:3" ht="15">
      <c r="A38" s="15" t="s">
        <v>33</v>
      </c>
      <c r="B38" s="3">
        <v>30</v>
      </c>
      <c r="C38" s="3" t="s">
        <v>8</v>
      </c>
    </row>
    <row r="39" spans="1:3" ht="15">
      <c r="A39" s="3" t="s">
        <v>4</v>
      </c>
      <c r="B39" s="3"/>
      <c r="C39" s="3" t="s">
        <v>8</v>
      </c>
    </row>
    <row r="40" spans="1:4" ht="15">
      <c r="A40" s="15" t="s">
        <v>34</v>
      </c>
      <c r="B40" s="1">
        <v>3774</v>
      </c>
      <c r="C40" s="3" t="s">
        <v>8</v>
      </c>
      <c r="D40" s="6" t="s">
        <v>8</v>
      </c>
    </row>
    <row r="41" spans="1:4" ht="15">
      <c r="A41" s="3"/>
      <c r="B41" s="3"/>
      <c r="C41" s="3" t="s">
        <v>8</v>
      </c>
      <c r="D41" s="7" t="s">
        <v>8</v>
      </c>
    </row>
    <row r="42" spans="1:4" ht="15">
      <c r="A42" s="3" t="s">
        <v>35</v>
      </c>
      <c r="B42" s="3">
        <f>SUM(B30:B40)</f>
        <v>5634.88</v>
      </c>
      <c r="C42" s="1">
        <f>+B42</f>
        <v>5634.88</v>
      </c>
      <c r="D42" s="7" t="s">
        <v>8</v>
      </c>
    </row>
    <row r="43" spans="1:4" ht="15">
      <c r="A43" s="3"/>
      <c r="B43" s="3"/>
      <c r="C43" s="3"/>
      <c r="D43" s="6" t="s">
        <v>8</v>
      </c>
    </row>
    <row r="44" spans="1:4" ht="15.75" thickBot="1">
      <c r="A44" s="4" t="s">
        <v>5</v>
      </c>
      <c r="B44" s="3"/>
      <c r="C44" s="5">
        <f>+C26-B42</f>
        <v>10265.119999999999</v>
      </c>
      <c r="D44" s="6" t="s">
        <v>8</v>
      </c>
    </row>
    <row r="45" spans="1:4" ht="15.75" thickTop="1">
      <c r="A45" s="16"/>
      <c r="B45" s="16"/>
      <c r="C45" s="16"/>
      <c r="D45" s="6" t="s">
        <v>8</v>
      </c>
    </row>
    <row r="46" spans="1:4" ht="15.75">
      <c r="A46" s="59" t="s">
        <v>6</v>
      </c>
      <c r="B46" s="59"/>
      <c r="C46" s="59"/>
      <c r="D46" s="6" t="s">
        <v>8</v>
      </c>
    </row>
    <row r="47" spans="1:3" ht="15.75">
      <c r="A47" s="17"/>
      <c r="B47" s="17"/>
      <c r="C47" s="17"/>
    </row>
    <row r="48" spans="1:3" ht="15.75">
      <c r="A48" s="59" t="s">
        <v>0</v>
      </c>
      <c r="B48" s="59"/>
      <c r="C48" s="59"/>
    </row>
    <row r="49" spans="1:3" ht="15.75">
      <c r="A49" s="17"/>
      <c r="B49" s="17"/>
      <c r="C49" s="17"/>
    </row>
    <row r="50" spans="1:3" ht="15.75">
      <c r="A50" s="60" t="str">
        <f>+A5</f>
        <v>June 1999</v>
      </c>
      <c r="B50" s="59"/>
      <c r="C50" s="59"/>
    </row>
    <row r="51" spans="1:3" ht="15">
      <c r="A51" s="7"/>
      <c r="B51" s="7"/>
      <c r="C51" s="7"/>
    </row>
    <row r="52" spans="1:3" ht="15">
      <c r="A52" s="7"/>
      <c r="B52" s="7"/>
      <c r="C52" s="7" t="s">
        <v>8</v>
      </c>
    </row>
    <row r="53" spans="1:3" ht="15">
      <c r="A53" s="7"/>
      <c r="B53" s="7"/>
      <c r="C53" s="7"/>
    </row>
    <row r="54" spans="1:3" ht="15">
      <c r="A54" s="7" t="s">
        <v>7</v>
      </c>
      <c r="B54" s="7"/>
      <c r="C54" s="7"/>
    </row>
    <row r="55" spans="1:3" ht="15">
      <c r="A55" s="7" t="s">
        <v>37</v>
      </c>
      <c r="B55" s="7">
        <v>535</v>
      </c>
      <c r="C55" s="7"/>
    </row>
    <row r="56" spans="1:5" ht="15">
      <c r="A56" s="7" t="s">
        <v>38</v>
      </c>
      <c r="B56" s="7">
        <v>820</v>
      </c>
      <c r="C56" s="7"/>
      <c r="D56" s="7">
        <v>250</v>
      </c>
      <c r="E56" s="6" t="s">
        <v>61</v>
      </c>
    </row>
    <row r="57" spans="1:5" ht="15">
      <c r="A57" s="7" t="s">
        <v>39</v>
      </c>
      <c r="B57" s="8">
        <v>1225</v>
      </c>
      <c r="C57" s="7"/>
      <c r="D57" s="7">
        <f>+B62+B31</f>
        <v>1386</v>
      </c>
      <c r="E57" s="6" t="s">
        <v>60</v>
      </c>
    </row>
    <row r="58" spans="1:5" ht="15">
      <c r="A58" s="7" t="s">
        <v>40</v>
      </c>
      <c r="B58" s="7">
        <f>SUM(B55:B57)</f>
        <v>2580</v>
      </c>
      <c r="C58" s="7">
        <f>+B58</f>
        <v>2580</v>
      </c>
      <c r="D58" s="7">
        <f>+B63+B32</f>
        <v>97.03</v>
      </c>
      <c r="E58" s="6" t="s">
        <v>62</v>
      </c>
    </row>
    <row r="59" spans="1:4" ht="15">
      <c r="A59" s="7"/>
      <c r="B59" s="7"/>
      <c r="C59" s="7"/>
      <c r="D59" s="6" t="s">
        <v>8</v>
      </c>
    </row>
    <row r="60" spans="1:3" ht="15">
      <c r="A60" s="7"/>
      <c r="B60" s="7"/>
      <c r="C60" s="7"/>
    </row>
    <row r="61" spans="1:4" ht="15">
      <c r="A61" s="7" t="s">
        <v>1</v>
      </c>
      <c r="B61" s="7"/>
      <c r="C61" s="7"/>
      <c r="D61" s="6" t="s">
        <v>8</v>
      </c>
    </row>
    <row r="62" spans="1:5" ht="15">
      <c r="A62" s="7" t="s">
        <v>41</v>
      </c>
      <c r="B62" s="7">
        <f>ROUND(+C58*0.075,2)</f>
        <v>193.5</v>
      </c>
      <c r="C62" s="7"/>
      <c r="D62" s="7">
        <f>SUM(D56:D58)</f>
        <v>1733.03</v>
      </c>
      <c r="E62" s="6" t="s">
        <v>63</v>
      </c>
    </row>
    <row r="63" spans="1:3" ht="15">
      <c r="A63" s="7" t="s">
        <v>42</v>
      </c>
      <c r="B63" s="8">
        <f>ROUND(+B62*0.07,2)</f>
        <v>13.55</v>
      </c>
      <c r="C63" s="7"/>
    </row>
    <row r="64" spans="1:4" ht="15">
      <c r="A64" s="7"/>
      <c r="B64" s="7"/>
      <c r="C64" s="7"/>
      <c r="D64" s="6" t="s">
        <v>8</v>
      </c>
    </row>
    <row r="65" spans="1:3" ht="15">
      <c r="A65" s="7" t="s">
        <v>43</v>
      </c>
      <c r="B65" s="7">
        <f>SUM(B62:B63)</f>
        <v>207.05</v>
      </c>
      <c r="C65" s="8">
        <f>+B65</f>
        <v>207.05</v>
      </c>
    </row>
    <row r="66" spans="1:4" ht="15">
      <c r="A66" s="7"/>
      <c r="B66" s="7"/>
      <c r="C66" s="7"/>
      <c r="D66" s="6" t="s">
        <v>8</v>
      </c>
    </row>
    <row r="67" spans="1:3" ht="16.5" thickBot="1">
      <c r="A67" s="10" t="s">
        <v>44</v>
      </c>
      <c r="B67" s="7"/>
      <c r="C67" s="9">
        <f>+C58-C65</f>
        <v>2372.95</v>
      </c>
    </row>
    <row r="68" spans="1:3" ht="15.75" thickTop="1">
      <c r="A68" s="7"/>
      <c r="B68" s="7"/>
      <c r="C68" s="7"/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7"/>
      <c r="B72" s="7"/>
      <c r="C72" s="7"/>
    </row>
    <row r="73" spans="1:3" ht="15">
      <c r="A73" s="7"/>
      <c r="B73" s="7"/>
      <c r="C73" s="7"/>
    </row>
    <row r="74" spans="1:3" ht="15">
      <c r="A74" s="7"/>
      <c r="B74" s="7"/>
      <c r="C74" s="7"/>
    </row>
    <row r="75" spans="1:3" ht="15">
      <c r="A75" s="7"/>
      <c r="B75" s="7"/>
      <c r="C75" s="7"/>
    </row>
    <row r="76" spans="1:3" ht="15">
      <c r="A76" s="7"/>
      <c r="B76" s="7"/>
      <c r="C76" s="7"/>
    </row>
    <row r="77" spans="1:3" ht="15">
      <c r="A77" s="12"/>
      <c r="B77" s="12"/>
      <c r="C77" s="12"/>
    </row>
    <row r="78" spans="2:3" ht="15">
      <c r="B78" s="11"/>
      <c r="C78" s="11"/>
    </row>
    <row r="79" spans="2:4" ht="15">
      <c r="B79" s="11"/>
      <c r="C79" s="11"/>
      <c r="D79" s="6" t="s">
        <v>8</v>
      </c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  <row r="129" spans="2:3" ht="15">
      <c r="B129" s="11"/>
      <c r="C129" s="11"/>
    </row>
    <row r="130" spans="2:3" ht="15">
      <c r="B130" s="11"/>
      <c r="C130" s="11"/>
    </row>
    <row r="131" spans="2:3" ht="15">
      <c r="B131" s="11"/>
      <c r="C131" s="11"/>
    </row>
    <row r="132" spans="2:3" ht="15">
      <c r="B132" s="11"/>
      <c r="C132" s="11"/>
    </row>
    <row r="133" spans="2:3" ht="15">
      <c r="B133" s="11"/>
      <c r="C133" s="11"/>
    </row>
  </sheetData>
  <mergeCells count="6">
    <mergeCell ref="A48:C48"/>
    <mergeCell ref="A50:C50"/>
    <mergeCell ref="A1:C1"/>
    <mergeCell ref="A5:C5"/>
    <mergeCell ref="A3:C3"/>
    <mergeCell ref="A46:C46"/>
  </mergeCells>
  <printOptions/>
  <pageMargins left="0.75" right="0.75" top="0.75" bottom="0.75" header="0.5" footer="0.5"/>
  <pageSetup horizontalDpi="600" verticalDpi="600" orientation="portrait" r:id="rId1"/>
  <rowBreaks count="1" manualBreakCount="1">
    <brk id="4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49">
      <selection activeCell="B50" sqref="B50:B53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3" ht="15.75">
      <c r="A4" s="13"/>
      <c r="B4" s="13"/>
      <c r="C4" s="13"/>
    </row>
    <row r="5" spans="1:3" ht="15.75">
      <c r="A5" s="62">
        <v>36586</v>
      </c>
      <c r="B5" s="61"/>
      <c r="C5" s="61"/>
    </row>
    <row r="6" spans="1:3" ht="15">
      <c r="A6" s="14" t="s">
        <v>8</v>
      </c>
      <c r="B6" s="14"/>
      <c r="C6" s="14"/>
    </row>
    <row r="7" spans="1:3" ht="15">
      <c r="A7" s="2" t="s">
        <v>8</v>
      </c>
      <c r="B7" s="2"/>
      <c r="C7" s="2"/>
    </row>
    <row r="8" spans="1:3" ht="15">
      <c r="A8" s="3" t="s">
        <v>9</v>
      </c>
      <c r="B8" s="3">
        <v>830</v>
      </c>
      <c r="C8" s="3" t="s">
        <v>8</v>
      </c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v>1350</v>
      </c>
      <c r="C10" s="3"/>
    </row>
    <row r="11" spans="1:3" ht="15">
      <c r="A11" s="3" t="s">
        <v>12</v>
      </c>
      <c r="B11" s="3">
        <v>1235</v>
      </c>
      <c r="C11" s="3" t="s">
        <v>8</v>
      </c>
    </row>
    <row r="12" spans="1:3" ht="15">
      <c r="A12" s="3" t="s">
        <v>13</v>
      </c>
      <c r="B12" s="3">
        <v>1135</v>
      </c>
      <c r="C12" s="3" t="s">
        <v>8</v>
      </c>
    </row>
    <row r="13" spans="1:3" ht="15">
      <c r="A13" s="3" t="s">
        <v>14</v>
      </c>
      <c r="B13" s="3">
        <v>750</v>
      </c>
      <c r="C13" s="3" t="s">
        <v>8</v>
      </c>
    </row>
    <row r="14" spans="1:3" ht="15">
      <c r="A14" s="3" t="s">
        <v>15</v>
      </c>
      <c r="B14" s="3">
        <f>1180*2</f>
        <v>2360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v>510</v>
      </c>
      <c r="C16" s="3"/>
    </row>
    <row r="17" spans="1:4" ht="15">
      <c r="A17" s="3" t="s">
        <v>18</v>
      </c>
      <c r="B17" s="3">
        <v>1260</v>
      </c>
      <c r="C17" s="3" t="s">
        <v>8</v>
      </c>
      <c r="D17" s="6" t="s">
        <v>8</v>
      </c>
    </row>
    <row r="18" spans="1:4" ht="15">
      <c r="A18" s="3" t="s">
        <v>19</v>
      </c>
      <c r="B18" s="3">
        <v>1125</v>
      </c>
      <c r="C18" s="3" t="s">
        <v>8</v>
      </c>
      <c r="D18" s="7" t="s">
        <v>8</v>
      </c>
    </row>
    <row r="19" spans="1:4" ht="15">
      <c r="A19" s="3" t="s">
        <v>20</v>
      </c>
      <c r="B19" s="3">
        <v>1000</v>
      </c>
      <c r="C19" s="3" t="s">
        <v>8</v>
      </c>
      <c r="D19" s="6" t="s">
        <v>8</v>
      </c>
    </row>
    <row r="20" spans="1:4" ht="15">
      <c r="A20" s="3" t="s">
        <v>21</v>
      </c>
      <c r="B20" s="3">
        <v>725</v>
      </c>
      <c r="C20" s="3" t="s">
        <v>8</v>
      </c>
      <c r="D20" s="6" t="s">
        <v>8</v>
      </c>
    </row>
    <row r="21" spans="1:4" ht="15">
      <c r="A21" s="3" t="s">
        <v>22</v>
      </c>
      <c r="B21" s="3">
        <v>660</v>
      </c>
      <c r="C21" s="3" t="s">
        <v>8</v>
      </c>
      <c r="D21" s="6" t="s">
        <v>8</v>
      </c>
    </row>
    <row r="22" spans="1:4" ht="15">
      <c r="A22" s="3" t="s">
        <v>23</v>
      </c>
      <c r="B22" s="3">
        <f>1190</f>
        <v>1190</v>
      </c>
      <c r="C22" s="3" t="s">
        <v>8</v>
      </c>
      <c r="D22" s="6" t="s">
        <v>8</v>
      </c>
    </row>
    <row r="23" spans="1:4" ht="15">
      <c r="A23" s="3" t="s">
        <v>24</v>
      </c>
      <c r="B23" s="3">
        <v>1235</v>
      </c>
      <c r="C23" s="3" t="s">
        <v>8</v>
      </c>
      <c r="D23" s="6" t="s">
        <v>8</v>
      </c>
    </row>
    <row r="24" spans="1:3" ht="15">
      <c r="A24" s="3" t="s">
        <v>25</v>
      </c>
      <c r="B24" s="3">
        <v>1350</v>
      </c>
      <c r="C24" s="3" t="s">
        <v>8</v>
      </c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19720</v>
      </c>
      <c r="C26" s="3">
        <f>+B26</f>
        <v>19720</v>
      </c>
    </row>
    <row r="27" spans="1:3" ht="15">
      <c r="A27" s="3"/>
      <c r="B27" s="3" t="s">
        <v>8</v>
      </c>
      <c r="C27" s="3" t="s">
        <v>8</v>
      </c>
    </row>
    <row r="28" spans="1:3" ht="15">
      <c r="A28" s="3"/>
      <c r="B28" s="3"/>
      <c r="C28" s="3" t="s">
        <v>8</v>
      </c>
    </row>
    <row r="29" spans="1:4" ht="15">
      <c r="A29" s="3" t="s">
        <v>1</v>
      </c>
      <c r="B29" s="3"/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1479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103.53</v>
      </c>
      <c r="C32" s="3" t="s">
        <v>8</v>
      </c>
      <c r="D32" s="7">
        <f>SUM(B30:B32)</f>
        <v>1832.53</v>
      </c>
    </row>
    <row r="33" spans="1:4" ht="15">
      <c r="A33" s="24" t="s">
        <v>132</v>
      </c>
      <c r="B33" s="32">
        <v>18.07</v>
      </c>
      <c r="C33" s="3" t="s">
        <v>8</v>
      </c>
      <c r="D33" s="6" t="s">
        <v>8</v>
      </c>
    </row>
    <row r="34" spans="1:4" ht="15">
      <c r="A34" s="24" t="s">
        <v>133</v>
      </c>
      <c r="B34" s="32">
        <f>123.05+187.25</f>
        <v>310.3</v>
      </c>
      <c r="C34" s="3" t="s">
        <v>8</v>
      </c>
      <c r="D34" s="6" t="s">
        <v>8</v>
      </c>
    </row>
    <row r="35" spans="1:4" ht="15">
      <c r="A35" s="24" t="s">
        <v>134</v>
      </c>
      <c r="B35" s="32">
        <f>69.55+128.4</f>
        <v>197.95</v>
      </c>
      <c r="C35" s="3" t="s">
        <v>8</v>
      </c>
      <c r="D35" s="6" t="s">
        <v>8</v>
      </c>
    </row>
    <row r="36" spans="1:6" ht="15">
      <c r="A36" s="24" t="s">
        <v>135</v>
      </c>
      <c r="B36" s="32">
        <v>96.3</v>
      </c>
      <c r="C36" s="3"/>
      <c r="E36" s="6" t="s">
        <v>8</v>
      </c>
      <c r="F36" s="6" t="s">
        <v>8</v>
      </c>
    </row>
    <row r="37" spans="1:2" ht="15">
      <c r="A37" s="2" t="s">
        <v>136</v>
      </c>
      <c r="B37" s="3">
        <v>69.55</v>
      </c>
    </row>
    <row r="38" spans="1:5" ht="15">
      <c r="A38" s="3" t="s">
        <v>137</v>
      </c>
      <c r="B38" s="1">
        <v>79.2</v>
      </c>
      <c r="C38" s="3" t="s">
        <v>8</v>
      </c>
      <c r="D38" s="7" t="s">
        <v>8</v>
      </c>
      <c r="E38" s="7" t="s">
        <v>8</v>
      </c>
    </row>
    <row r="39" spans="1:4" ht="15">
      <c r="A39" s="3" t="s">
        <v>35</v>
      </c>
      <c r="B39" s="3">
        <f>SUM(B30:B38)</f>
        <v>2603.9</v>
      </c>
      <c r="C39" s="1">
        <f>+B39</f>
        <v>2603.9</v>
      </c>
      <c r="D39" s="7"/>
    </row>
    <row r="40" spans="1:3" ht="15.75" thickBot="1">
      <c r="A40" s="4" t="s">
        <v>5</v>
      </c>
      <c r="B40" s="3"/>
      <c r="C40" s="5">
        <f>+C26-B39</f>
        <v>17116.1</v>
      </c>
    </row>
    <row r="41" ht="15.75" thickTop="1"/>
    <row r="42" spans="1:3" ht="15.75">
      <c r="A42" s="59" t="s">
        <v>6</v>
      </c>
      <c r="B42" s="59"/>
      <c r="C42" s="59"/>
    </row>
    <row r="43" spans="1:3" ht="15.75">
      <c r="A43" s="17"/>
      <c r="B43" s="17" t="s">
        <v>8</v>
      </c>
      <c r="C43" s="17" t="s">
        <v>8</v>
      </c>
    </row>
    <row r="44" spans="1:3" ht="15.75">
      <c r="A44" s="61" t="s">
        <v>0</v>
      </c>
      <c r="B44" s="61"/>
      <c r="C44" s="61"/>
    </row>
    <row r="45" spans="1:3" ht="15.75">
      <c r="A45" s="17"/>
      <c r="B45" s="17"/>
      <c r="C45" s="17"/>
    </row>
    <row r="46" spans="1:4" ht="15.75">
      <c r="A46" s="62">
        <f>+A5</f>
        <v>36586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76</v>
      </c>
      <c r="B49" s="7"/>
      <c r="C49" s="7"/>
      <c r="D49" s="6" t="s">
        <v>8</v>
      </c>
    </row>
    <row r="50" spans="1:4" ht="15">
      <c r="A50" s="7" t="s">
        <v>37</v>
      </c>
      <c r="B50" s="7">
        <v>575</v>
      </c>
      <c r="C50" s="7"/>
      <c r="D50" s="6" t="s">
        <v>8</v>
      </c>
    </row>
    <row r="51" spans="1:3" ht="15">
      <c r="A51" s="7" t="s">
        <v>38</v>
      </c>
      <c r="B51" s="7">
        <v>880</v>
      </c>
      <c r="C51" s="7"/>
    </row>
    <row r="52" spans="1:3" ht="15">
      <c r="A52" s="7" t="s">
        <v>39</v>
      </c>
      <c r="B52" s="8">
        <v>1320</v>
      </c>
      <c r="C52" s="7"/>
    </row>
    <row r="53" spans="1:5" ht="15">
      <c r="A53" s="7" t="s">
        <v>40</v>
      </c>
      <c r="B53" s="7">
        <f>SUM(B50:B52)</f>
        <v>2775</v>
      </c>
      <c r="C53" s="7">
        <f>+B53</f>
        <v>2775</v>
      </c>
      <c r="D53" s="6" t="s">
        <v>8</v>
      </c>
      <c r="E53" s="6" t="s">
        <v>8</v>
      </c>
    </row>
    <row r="54" spans="1:3" ht="15">
      <c r="A54" s="7"/>
      <c r="B54" s="7" t="s">
        <v>8</v>
      </c>
      <c r="C54" s="7" t="s">
        <v>8</v>
      </c>
    </row>
    <row r="55" spans="1:3" ht="15">
      <c r="A55" s="7"/>
      <c r="B55" s="7" t="s">
        <v>8</v>
      </c>
      <c r="C55" s="7" t="s">
        <v>8</v>
      </c>
    </row>
    <row r="56" spans="1:5" ht="15">
      <c r="A56" s="7" t="s">
        <v>1</v>
      </c>
      <c r="B56" s="7" t="s">
        <v>8</v>
      </c>
      <c r="C56" s="7"/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208.13</v>
      </c>
      <c r="C57" s="7"/>
      <c r="D57" s="7">
        <f>+B57+B31</f>
        <v>1687.13</v>
      </c>
      <c r="E57" s="6" t="s">
        <v>60</v>
      </c>
    </row>
    <row r="58" spans="1:5" ht="15">
      <c r="A58" s="7" t="s">
        <v>42</v>
      </c>
      <c r="B58" s="8">
        <f>ROUND(+B57*0.07,2)</f>
        <v>14.57</v>
      </c>
      <c r="C58" s="7"/>
      <c r="D58" s="7">
        <f>+B58+B32</f>
        <v>118.1</v>
      </c>
      <c r="E58" s="6" t="s">
        <v>62</v>
      </c>
    </row>
    <row r="59" spans="1:4" ht="15">
      <c r="A59" s="7"/>
      <c r="B59" s="7"/>
      <c r="C59" s="7"/>
      <c r="D59" s="6" t="s">
        <v>8</v>
      </c>
    </row>
    <row r="60" spans="1:3" ht="15">
      <c r="A60" s="7" t="s">
        <v>43</v>
      </c>
      <c r="B60" s="7">
        <f>SUM(B57:B58)</f>
        <v>222.7</v>
      </c>
      <c r="C60" s="8">
        <f>+B60</f>
        <v>222.7</v>
      </c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2552.3</v>
      </c>
      <c r="D62" s="7">
        <f>SUM(D56:D58)</f>
        <v>2055.23</v>
      </c>
      <c r="E62" s="6" t="s">
        <v>63</v>
      </c>
    </row>
    <row r="63" spans="1:4" ht="15.75" thickTop="1">
      <c r="A63" s="7"/>
      <c r="B63" s="7"/>
      <c r="C63" s="7"/>
      <c r="D63" s="7" t="s">
        <v>8</v>
      </c>
    </row>
    <row r="64" spans="1:3" ht="15">
      <c r="A64" s="7"/>
      <c r="B64" s="7"/>
      <c r="C64" s="7"/>
    </row>
    <row r="65" spans="1:3" ht="15">
      <c r="A65" s="7"/>
      <c r="B65" s="7"/>
      <c r="C65" s="7"/>
    </row>
    <row r="66" spans="1:4" ht="15">
      <c r="A66" s="7"/>
      <c r="B66" s="7"/>
      <c r="C66" s="7"/>
      <c r="D66" s="6" t="s">
        <v>8</v>
      </c>
    </row>
    <row r="67" spans="1:4" ht="15">
      <c r="A67" s="7"/>
      <c r="B67" s="7"/>
      <c r="C67" s="7"/>
      <c r="D67" s="6" t="s">
        <v>8</v>
      </c>
    </row>
    <row r="68" spans="1:4" ht="15">
      <c r="A68" s="7"/>
      <c r="B68" s="7"/>
      <c r="C68" s="7"/>
      <c r="D68" s="6" t="s">
        <v>8</v>
      </c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50">
      <selection activeCell="B50" sqref="B50:B53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3" ht="15.75">
      <c r="A4" s="13"/>
      <c r="B4" s="13"/>
      <c r="C4" s="13"/>
    </row>
    <row r="5" spans="1:3" ht="15.75">
      <c r="A5" s="62">
        <v>36617</v>
      </c>
      <c r="B5" s="61"/>
      <c r="C5" s="61"/>
    </row>
    <row r="6" spans="1:3" ht="15">
      <c r="A6" s="14" t="s">
        <v>8</v>
      </c>
      <c r="B6" s="14"/>
      <c r="C6" s="14"/>
    </row>
    <row r="7" spans="1:3" ht="15">
      <c r="A7" s="2" t="s">
        <v>8</v>
      </c>
      <c r="B7" s="2"/>
      <c r="C7" s="2"/>
    </row>
    <row r="8" spans="1:3" ht="15">
      <c r="A8" s="3" t="s">
        <v>9</v>
      </c>
      <c r="B8" s="3">
        <v>830</v>
      </c>
      <c r="C8" s="3" t="s">
        <v>8</v>
      </c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v>1350</v>
      </c>
      <c r="C10" s="3"/>
    </row>
    <row r="11" spans="1:3" ht="15">
      <c r="A11" s="3" t="s">
        <v>12</v>
      </c>
      <c r="B11" s="3">
        <v>1235</v>
      </c>
      <c r="C11" s="3" t="s">
        <v>8</v>
      </c>
    </row>
    <row r="12" spans="1:3" ht="15">
      <c r="A12" s="3" t="s">
        <v>13</v>
      </c>
      <c r="B12" s="3">
        <v>1135</v>
      </c>
      <c r="C12" s="3" t="s">
        <v>8</v>
      </c>
    </row>
    <row r="13" spans="1:3" ht="15">
      <c r="A13" s="3" t="s">
        <v>14</v>
      </c>
      <c r="B13" s="3">
        <v>750</v>
      </c>
      <c r="C13" s="3" t="s">
        <v>8</v>
      </c>
    </row>
    <row r="14" spans="1:3" ht="15">
      <c r="A14" s="3" t="s">
        <v>15</v>
      </c>
      <c r="B14" s="3">
        <v>1180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v>510</v>
      </c>
      <c r="C16" s="3"/>
    </row>
    <row r="17" spans="1:4" ht="15">
      <c r="A17" s="3" t="s">
        <v>18</v>
      </c>
      <c r="B17" s="3">
        <v>1260</v>
      </c>
      <c r="C17" s="3" t="s">
        <v>8</v>
      </c>
      <c r="D17" s="6" t="s">
        <v>8</v>
      </c>
    </row>
    <row r="18" spans="1:4" ht="15">
      <c r="A18" s="3" t="s">
        <v>19</v>
      </c>
      <c r="B18" s="3">
        <v>1125</v>
      </c>
      <c r="C18" s="3" t="s">
        <v>8</v>
      </c>
      <c r="D18" s="7" t="s">
        <v>8</v>
      </c>
    </row>
    <row r="19" spans="1:4" ht="15">
      <c r="A19" s="3" t="s">
        <v>20</v>
      </c>
      <c r="B19" s="3">
        <v>1000</v>
      </c>
      <c r="C19" s="3" t="s">
        <v>8</v>
      </c>
      <c r="D19" s="6" t="s">
        <v>8</v>
      </c>
    </row>
    <row r="20" spans="1:4" ht="15">
      <c r="A20" s="3" t="s">
        <v>21</v>
      </c>
      <c r="B20" s="3">
        <v>725</v>
      </c>
      <c r="C20" s="3" t="s">
        <v>8</v>
      </c>
      <c r="D20" s="6" t="s">
        <v>8</v>
      </c>
    </row>
    <row r="21" spans="1:4" ht="15">
      <c r="A21" s="3" t="s">
        <v>22</v>
      </c>
      <c r="B21" s="3">
        <v>660</v>
      </c>
      <c r="C21" s="3" t="s">
        <v>8</v>
      </c>
      <c r="D21" s="6" t="s">
        <v>8</v>
      </c>
    </row>
    <row r="22" spans="1:4" ht="15">
      <c r="A22" s="3" t="s">
        <v>23</v>
      </c>
      <c r="B22" s="3">
        <f>1190</f>
        <v>1190</v>
      </c>
      <c r="C22" s="3" t="s">
        <v>8</v>
      </c>
      <c r="D22" s="6" t="s">
        <v>8</v>
      </c>
    </row>
    <row r="23" spans="1:4" ht="15">
      <c r="A23" s="3" t="s">
        <v>24</v>
      </c>
      <c r="B23" s="3">
        <v>1235</v>
      </c>
      <c r="C23" s="3" t="s">
        <v>8</v>
      </c>
      <c r="D23" s="6" t="s">
        <v>8</v>
      </c>
    </row>
    <row r="24" spans="1:3" ht="15">
      <c r="A24" s="3" t="s">
        <v>25</v>
      </c>
      <c r="B24" s="3">
        <v>1040</v>
      </c>
      <c r="C24" s="3" t="s">
        <v>8</v>
      </c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18230</v>
      </c>
      <c r="C26" s="3">
        <f>+B26</f>
        <v>18230</v>
      </c>
    </row>
    <row r="27" spans="1:3" ht="15">
      <c r="A27" s="18" t="s">
        <v>8</v>
      </c>
      <c r="B27" s="3" t="s">
        <v>8</v>
      </c>
      <c r="C27" s="3" t="s">
        <v>8</v>
      </c>
    </row>
    <row r="28" spans="1:3" ht="15">
      <c r="A28" s="3" t="s">
        <v>8</v>
      </c>
      <c r="B28" s="3" t="s">
        <v>8</v>
      </c>
      <c r="C28" s="3" t="s">
        <v>8</v>
      </c>
    </row>
    <row r="29" spans="1:4" ht="15">
      <c r="A29" s="3" t="s">
        <v>1</v>
      </c>
      <c r="B29" s="3"/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1367.25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95.71</v>
      </c>
      <c r="C32" s="3" t="s">
        <v>8</v>
      </c>
      <c r="D32" s="7">
        <f>SUM(B30:B32)</f>
        <v>1712.96</v>
      </c>
    </row>
    <row r="33" spans="1:4" ht="15">
      <c r="A33" s="24" t="s">
        <v>139</v>
      </c>
      <c r="B33" s="1">
        <v>147.15</v>
      </c>
      <c r="C33" s="3" t="s">
        <v>8</v>
      </c>
      <c r="D33" s="6" t="s">
        <v>8</v>
      </c>
    </row>
    <row r="34" spans="1:4" ht="15">
      <c r="A34" s="24" t="s">
        <v>8</v>
      </c>
      <c r="B34" s="32" t="s">
        <v>8</v>
      </c>
      <c r="C34" s="3" t="s">
        <v>8</v>
      </c>
      <c r="D34" s="6" t="s">
        <v>8</v>
      </c>
    </row>
    <row r="35" spans="1:4" ht="15">
      <c r="A35" s="24" t="s">
        <v>8</v>
      </c>
      <c r="B35" s="32" t="s">
        <v>8</v>
      </c>
      <c r="C35" s="3" t="s">
        <v>8</v>
      </c>
      <c r="D35" s="6" t="s">
        <v>8</v>
      </c>
    </row>
    <row r="36" spans="1:6" ht="15">
      <c r="A36" s="24" t="s">
        <v>8</v>
      </c>
      <c r="B36" s="32" t="s">
        <v>8</v>
      </c>
      <c r="C36" s="3"/>
      <c r="E36" s="6" t="s">
        <v>8</v>
      </c>
      <c r="F36" s="6" t="s">
        <v>8</v>
      </c>
    </row>
    <row r="37" spans="1:2" ht="15">
      <c r="A37" s="2" t="s">
        <v>8</v>
      </c>
      <c r="B37" s="3" t="s">
        <v>8</v>
      </c>
    </row>
    <row r="38" spans="1:5" ht="15">
      <c r="A38" s="3" t="s">
        <v>8</v>
      </c>
      <c r="B38" s="1" t="s">
        <v>8</v>
      </c>
      <c r="C38" s="3" t="s">
        <v>8</v>
      </c>
      <c r="D38" s="7" t="s">
        <v>8</v>
      </c>
      <c r="E38" s="7" t="s">
        <v>8</v>
      </c>
    </row>
    <row r="39" spans="1:4" ht="15">
      <c r="A39" s="3" t="s">
        <v>35</v>
      </c>
      <c r="B39" s="3">
        <f>SUM(B30:B38)</f>
        <v>1860.1100000000001</v>
      </c>
      <c r="C39" s="1">
        <f>+B39</f>
        <v>1860.1100000000001</v>
      </c>
      <c r="D39" s="7"/>
    </row>
    <row r="40" spans="1:3" ht="15.75" thickBot="1">
      <c r="A40" s="4" t="s">
        <v>5</v>
      </c>
      <c r="B40" s="3"/>
      <c r="C40" s="5">
        <f>+C26-B39</f>
        <v>16369.89</v>
      </c>
    </row>
    <row r="41" ht="15.75" thickTop="1">
      <c r="D41" s="6" t="s">
        <v>8</v>
      </c>
    </row>
    <row r="42" spans="1:5" ht="15.75">
      <c r="A42" s="59" t="s">
        <v>6</v>
      </c>
      <c r="B42" s="59"/>
      <c r="C42" s="59"/>
      <c r="D42" s="6" t="s">
        <v>8</v>
      </c>
      <c r="E42" s="6" t="s">
        <v>8</v>
      </c>
    </row>
    <row r="43" spans="1:4" ht="15.75">
      <c r="A43" s="17"/>
      <c r="B43" s="17" t="s">
        <v>8</v>
      </c>
      <c r="C43" s="17" t="s">
        <v>8</v>
      </c>
      <c r="D43" s="6" t="s">
        <v>8</v>
      </c>
    </row>
    <row r="44" spans="1:4" ht="15.75">
      <c r="A44" s="61" t="s">
        <v>0</v>
      </c>
      <c r="B44" s="61"/>
      <c r="C44" s="61"/>
      <c r="D44" s="6" t="s">
        <v>8</v>
      </c>
    </row>
    <row r="45" spans="1:3" ht="15.75">
      <c r="A45" s="17"/>
      <c r="B45" s="17"/>
      <c r="C45" s="17"/>
    </row>
    <row r="46" spans="1:4" ht="15.75">
      <c r="A46" s="62">
        <f>+A5</f>
        <v>36617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76</v>
      </c>
      <c r="B49" s="7"/>
      <c r="C49" s="7"/>
      <c r="D49" s="6" t="s">
        <v>8</v>
      </c>
    </row>
    <row r="50" spans="1:4" ht="15">
      <c r="A50" s="7" t="s">
        <v>37</v>
      </c>
      <c r="B50" s="7">
        <v>575</v>
      </c>
      <c r="C50" s="7"/>
      <c r="D50" s="6" t="s">
        <v>8</v>
      </c>
    </row>
    <row r="51" spans="1:3" ht="15">
      <c r="A51" s="7" t="s">
        <v>38</v>
      </c>
      <c r="B51" s="7">
        <v>880</v>
      </c>
      <c r="C51" s="7"/>
    </row>
    <row r="52" spans="1:3" ht="15">
      <c r="A52" s="7" t="s">
        <v>39</v>
      </c>
      <c r="B52" s="8">
        <v>1320</v>
      </c>
      <c r="C52" s="7"/>
    </row>
    <row r="53" spans="1:5" ht="15">
      <c r="A53" s="7" t="s">
        <v>40</v>
      </c>
      <c r="B53" s="7">
        <f>SUM(B50:B52)</f>
        <v>2775</v>
      </c>
      <c r="C53" s="7">
        <f>+B53</f>
        <v>2775</v>
      </c>
      <c r="D53" s="6" t="s">
        <v>8</v>
      </c>
      <c r="E53" s="6" t="s">
        <v>8</v>
      </c>
    </row>
    <row r="54" spans="1:3" ht="15">
      <c r="A54" s="7"/>
      <c r="B54" s="7" t="s">
        <v>8</v>
      </c>
      <c r="C54" s="7" t="s">
        <v>8</v>
      </c>
    </row>
    <row r="55" spans="1:3" ht="15">
      <c r="A55" s="7"/>
      <c r="B55" s="7" t="s">
        <v>8</v>
      </c>
      <c r="C55" s="7" t="s">
        <v>8</v>
      </c>
    </row>
    <row r="56" spans="1:5" ht="15">
      <c r="A56" s="7" t="s">
        <v>1</v>
      </c>
      <c r="B56" s="7" t="s">
        <v>8</v>
      </c>
      <c r="C56" s="7" t="s">
        <v>8</v>
      </c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208.13</v>
      </c>
      <c r="C57" s="7" t="s">
        <v>8</v>
      </c>
      <c r="D57" s="7">
        <f>+B57+B31</f>
        <v>1575.38</v>
      </c>
      <c r="E57" s="6" t="s">
        <v>60</v>
      </c>
    </row>
    <row r="58" spans="1:5" ht="15">
      <c r="A58" s="7" t="s">
        <v>42</v>
      </c>
      <c r="B58" s="8">
        <f>ROUND(+B57*0.07,2)</f>
        <v>14.57</v>
      </c>
      <c r="C58" s="7"/>
      <c r="D58" s="7">
        <f>+B58+B32</f>
        <v>110.28</v>
      </c>
      <c r="E58" s="6" t="s">
        <v>62</v>
      </c>
    </row>
    <row r="59" spans="1:4" ht="15">
      <c r="A59" s="7"/>
      <c r="B59" s="7"/>
      <c r="C59" s="7"/>
      <c r="D59" s="6" t="s">
        <v>8</v>
      </c>
    </row>
    <row r="60" spans="1:3" ht="15">
      <c r="A60" s="7" t="s">
        <v>43</v>
      </c>
      <c r="B60" s="7">
        <f>SUM(B57:B58)</f>
        <v>222.7</v>
      </c>
      <c r="C60" s="8">
        <f>+B60</f>
        <v>222.7</v>
      </c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2552.3</v>
      </c>
      <c r="D62" s="7">
        <f>SUM(D56:D58)</f>
        <v>1935.66</v>
      </c>
      <c r="E62" s="6" t="s">
        <v>63</v>
      </c>
    </row>
    <row r="63" spans="1:4" ht="15.75" thickTop="1">
      <c r="A63" s="7"/>
      <c r="B63" s="7"/>
      <c r="C63" s="7"/>
      <c r="D63" s="7" t="s">
        <v>8</v>
      </c>
    </row>
    <row r="64" spans="1:3" ht="15">
      <c r="A64" s="7"/>
      <c r="B64" s="7"/>
      <c r="C64" s="7"/>
    </row>
    <row r="65" spans="1:3" ht="15">
      <c r="A65" s="7"/>
      <c r="B65" s="7"/>
      <c r="C65" s="7"/>
    </row>
    <row r="66" spans="1:4" ht="15">
      <c r="A66" s="7"/>
      <c r="B66" s="7"/>
      <c r="C66" s="7"/>
      <c r="D66" s="6" t="s">
        <v>8</v>
      </c>
    </row>
    <row r="67" spans="1:4" ht="15">
      <c r="A67" s="7"/>
      <c r="B67" s="7"/>
      <c r="C67" s="7"/>
      <c r="D67" s="6" t="s">
        <v>8</v>
      </c>
    </row>
    <row r="68" spans="1:4" ht="15">
      <c r="A68" s="7"/>
      <c r="B68" s="7"/>
      <c r="C68" s="7"/>
      <c r="D68" s="6" t="s">
        <v>8</v>
      </c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38">
      <selection activeCell="B50" sqref="B50:B53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3" ht="15.75">
      <c r="A4" s="13"/>
      <c r="B4" s="13"/>
      <c r="C4" s="13"/>
    </row>
    <row r="5" spans="1:3" ht="15.75">
      <c r="A5" s="62">
        <v>36647</v>
      </c>
      <c r="B5" s="61"/>
      <c r="C5" s="61"/>
    </row>
    <row r="6" spans="1:3" ht="15">
      <c r="A6" s="14" t="s">
        <v>8</v>
      </c>
      <c r="B6" s="14"/>
      <c r="C6" s="14"/>
    </row>
    <row r="7" spans="1:3" ht="15">
      <c r="A7" s="2" t="s">
        <v>8</v>
      </c>
      <c r="B7" s="2"/>
      <c r="C7" s="2"/>
    </row>
    <row r="8" spans="1:3" ht="15">
      <c r="A8" s="3" t="s">
        <v>9</v>
      </c>
      <c r="B8" s="3">
        <v>830</v>
      </c>
      <c r="C8" s="3" t="s">
        <v>8</v>
      </c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v>1350</v>
      </c>
      <c r="C10" s="3"/>
    </row>
    <row r="11" spans="1:3" ht="15">
      <c r="A11" s="3" t="s">
        <v>12</v>
      </c>
      <c r="B11" s="3">
        <v>1235</v>
      </c>
      <c r="C11" s="3" t="s">
        <v>8</v>
      </c>
    </row>
    <row r="12" spans="1:3" ht="15">
      <c r="A12" s="3" t="s">
        <v>13</v>
      </c>
      <c r="B12" s="24">
        <v>1135</v>
      </c>
      <c r="C12" s="24" t="s">
        <v>8</v>
      </c>
    </row>
    <row r="13" spans="1:3" ht="15">
      <c r="A13" s="3" t="s">
        <v>14</v>
      </c>
      <c r="B13" s="3">
        <v>750</v>
      </c>
      <c r="C13" s="24" t="s">
        <v>141</v>
      </c>
    </row>
    <row r="14" spans="1:3" ht="15">
      <c r="A14" s="3" t="s">
        <v>15</v>
      </c>
      <c r="B14" s="3">
        <v>1180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v>510</v>
      </c>
      <c r="C16" s="3"/>
    </row>
    <row r="17" spans="1:4" ht="15">
      <c r="A17" s="3" t="s">
        <v>18</v>
      </c>
      <c r="B17" s="3">
        <v>1260</v>
      </c>
      <c r="C17" s="3" t="s">
        <v>8</v>
      </c>
      <c r="D17" s="6" t="s">
        <v>8</v>
      </c>
    </row>
    <row r="18" spans="1:4" ht="15">
      <c r="A18" s="3" t="s">
        <v>19</v>
      </c>
      <c r="B18" s="3">
        <v>1125</v>
      </c>
      <c r="C18" s="3" t="s">
        <v>8</v>
      </c>
      <c r="D18" s="7" t="s">
        <v>8</v>
      </c>
    </row>
    <row r="19" spans="1:4" ht="15">
      <c r="A19" s="3" t="s">
        <v>20</v>
      </c>
      <c r="B19" s="3">
        <v>1000</v>
      </c>
      <c r="C19" s="3" t="s">
        <v>8</v>
      </c>
      <c r="D19" s="6" t="s">
        <v>8</v>
      </c>
    </row>
    <row r="20" spans="1:4" ht="15">
      <c r="A20" s="3" t="s">
        <v>21</v>
      </c>
      <c r="B20" s="24">
        <v>725</v>
      </c>
      <c r="C20" s="24" t="s">
        <v>8</v>
      </c>
      <c r="D20" s="6" t="s">
        <v>8</v>
      </c>
    </row>
    <row r="21" spans="1:4" ht="15">
      <c r="A21" s="3" t="s">
        <v>22</v>
      </c>
      <c r="B21" s="3">
        <v>660</v>
      </c>
      <c r="C21" s="3" t="s">
        <v>8</v>
      </c>
      <c r="D21" s="6" t="s">
        <v>8</v>
      </c>
    </row>
    <row r="22" spans="1:4" ht="15">
      <c r="A22" s="3" t="s">
        <v>23</v>
      </c>
      <c r="B22" s="24">
        <v>1190</v>
      </c>
      <c r="C22" s="24" t="s">
        <v>8</v>
      </c>
      <c r="D22" s="6" t="s">
        <v>8</v>
      </c>
    </row>
    <row r="23" spans="1:4" ht="15">
      <c r="A23" s="3" t="s">
        <v>24</v>
      </c>
      <c r="B23" s="3">
        <v>1235</v>
      </c>
      <c r="C23" s="3" t="s">
        <v>8</v>
      </c>
      <c r="D23" s="6" t="s">
        <v>8</v>
      </c>
    </row>
    <row r="24" spans="1:3" ht="15">
      <c r="A24" s="3" t="s">
        <v>25</v>
      </c>
      <c r="B24" s="24">
        <v>1350</v>
      </c>
      <c r="C24" s="24" t="s">
        <v>8</v>
      </c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18540</v>
      </c>
      <c r="C26" s="3">
        <f>+B26</f>
        <v>18540</v>
      </c>
    </row>
    <row r="27" spans="1:3" ht="15">
      <c r="A27" s="18" t="s">
        <v>8</v>
      </c>
      <c r="B27" s="3" t="s">
        <v>8</v>
      </c>
      <c r="C27" s="3" t="s">
        <v>8</v>
      </c>
    </row>
    <row r="28" spans="1:3" ht="15">
      <c r="A28" s="3" t="s">
        <v>8</v>
      </c>
      <c r="B28" s="3" t="s">
        <v>8</v>
      </c>
      <c r="C28" s="3" t="s">
        <v>8</v>
      </c>
    </row>
    <row r="29" spans="1:4" ht="15">
      <c r="A29" s="3" t="s">
        <v>1</v>
      </c>
      <c r="B29" s="3"/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1390.5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97.34</v>
      </c>
      <c r="C32" s="3" t="s">
        <v>8</v>
      </c>
      <c r="D32" s="7">
        <f>SUM(B30:B32)</f>
        <v>1737.84</v>
      </c>
    </row>
    <row r="33" spans="1:4" ht="15">
      <c r="A33" s="24" t="s">
        <v>142</v>
      </c>
      <c r="B33" s="32">
        <v>454.75</v>
      </c>
      <c r="C33" s="3" t="s">
        <v>8</v>
      </c>
      <c r="D33" s="6" t="s">
        <v>8</v>
      </c>
    </row>
    <row r="34" spans="1:4" ht="15">
      <c r="A34" s="24" t="s">
        <v>143</v>
      </c>
      <c r="B34" s="32">
        <v>48.15</v>
      </c>
      <c r="C34" s="3" t="s">
        <v>8</v>
      </c>
      <c r="D34" s="6" t="s">
        <v>8</v>
      </c>
    </row>
    <row r="35" spans="1:4" ht="15">
      <c r="A35" s="24" t="s">
        <v>144</v>
      </c>
      <c r="B35" s="1">
        <v>385</v>
      </c>
      <c r="C35" s="3" t="s">
        <v>8</v>
      </c>
      <c r="D35" s="6" t="s">
        <v>8</v>
      </c>
    </row>
    <row r="36" spans="1:6" ht="15">
      <c r="A36" s="24" t="s">
        <v>8</v>
      </c>
      <c r="B36" s="24" t="s">
        <v>146</v>
      </c>
      <c r="C36" s="3"/>
      <c r="E36" s="6" t="s">
        <v>8</v>
      </c>
      <c r="F36" s="6" t="s">
        <v>8</v>
      </c>
    </row>
    <row r="37" spans="1:2" ht="15">
      <c r="A37" s="2" t="s">
        <v>8</v>
      </c>
      <c r="B37" s="3" t="s">
        <v>8</v>
      </c>
    </row>
    <row r="38" spans="1:5" ht="15">
      <c r="A38" s="3" t="s">
        <v>8</v>
      </c>
      <c r="B38" s="32" t="s">
        <v>8</v>
      </c>
      <c r="C38" s="3" t="s">
        <v>8</v>
      </c>
      <c r="D38" s="7" t="s">
        <v>8</v>
      </c>
      <c r="E38" s="7" t="s">
        <v>8</v>
      </c>
    </row>
    <row r="39" spans="1:4" ht="15">
      <c r="A39" s="3" t="s">
        <v>35</v>
      </c>
      <c r="B39" s="3">
        <f>SUM(B30:B38)</f>
        <v>2625.7400000000002</v>
      </c>
      <c r="C39" s="1">
        <f>+B39</f>
        <v>2625.7400000000002</v>
      </c>
      <c r="D39" s="7"/>
    </row>
    <row r="40" spans="1:3" ht="15.75" thickBot="1">
      <c r="A40" s="4" t="s">
        <v>5</v>
      </c>
      <c r="B40" s="3"/>
      <c r="C40" s="5">
        <f>+C26-B39</f>
        <v>15914.26</v>
      </c>
    </row>
    <row r="41" ht="15.75" thickTop="1"/>
    <row r="42" spans="1:3" ht="15.75">
      <c r="A42" s="59" t="s">
        <v>6</v>
      </c>
      <c r="B42" s="59"/>
      <c r="C42" s="59"/>
    </row>
    <row r="43" spans="1:3" ht="15.75">
      <c r="A43" s="17"/>
      <c r="B43" s="17" t="s">
        <v>8</v>
      </c>
      <c r="C43" s="17" t="s">
        <v>8</v>
      </c>
    </row>
    <row r="44" spans="1:3" ht="15.75">
      <c r="A44" s="61" t="s">
        <v>0</v>
      </c>
      <c r="B44" s="61"/>
      <c r="C44" s="61"/>
    </row>
    <row r="45" spans="1:3" ht="15.75">
      <c r="A45" s="17"/>
      <c r="B45" s="17"/>
      <c r="C45" s="17"/>
    </row>
    <row r="46" spans="1:4" ht="15.75">
      <c r="A46" s="62">
        <f>+A5</f>
        <v>36647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76</v>
      </c>
      <c r="B49" s="7"/>
      <c r="C49" s="7"/>
      <c r="D49" s="6" t="s">
        <v>8</v>
      </c>
    </row>
    <row r="50" spans="1:4" ht="15">
      <c r="A50" s="7" t="s">
        <v>37</v>
      </c>
      <c r="B50" s="7">
        <v>0</v>
      </c>
      <c r="C50" s="7"/>
      <c r="D50" s="6" t="s">
        <v>8</v>
      </c>
    </row>
    <row r="51" spans="1:3" ht="15">
      <c r="A51" s="7" t="s">
        <v>38</v>
      </c>
      <c r="B51" s="7">
        <v>880</v>
      </c>
      <c r="C51" s="7"/>
    </row>
    <row r="52" spans="1:3" ht="15">
      <c r="A52" s="7" t="s">
        <v>39</v>
      </c>
      <c r="B52" s="8">
        <v>1320</v>
      </c>
      <c r="C52" s="7"/>
    </row>
    <row r="53" spans="1:5" ht="15">
      <c r="A53" s="7" t="s">
        <v>40</v>
      </c>
      <c r="B53" s="7">
        <f>SUM(B50:B52)</f>
        <v>2200</v>
      </c>
      <c r="C53" s="7">
        <f>+B53</f>
        <v>2200</v>
      </c>
      <c r="D53" s="6" t="s">
        <v>8</v>
      </c>
      <c r="E53" s="6" t="s">
        <v>8</v>
      </c>
    </row>
    <row r="54" spans="1:3" ht="15">
      <c r="A54" s="7"/>
      <c r="B54" s="7" t="s">
        <v>8</v>
      </c>
      <c r="C54" s="7" t="s">
        <v>8</v>
      </c>
    </row>
    <row r="55" spans="1:4" ht="15">
      <c r="A55" s="7"/>
      <c r="B55" s="7" t="s">
        <v>8</v>
      </c>
      <c r="C55" s="7" t="s">
        <v>8</v>
      </c>
      <c r="D55" s="7" t="s">
        <v>8</v>
      </c>
    </row>
    <row r="56" spans="1:5" ht="15">
      <c r="A56" s="7" t="s">
        <v>1</v>
      </c>
      <c r="B56" s="7" t="s">
        <v>8</v>
      </c>
      <c r="C56" s="7" t="s">
        <v>8</v>
      </c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165</v>
      </c>
      <c r="C57" s="7" t="s">
        <v>8</v>
      </c>
      <c r="D57" s="7">
        <f>+B57+B31</f>
        <v>1555.5</v>
      </c>
      <c r="E57" s="6" t="s">
        <v>60</v>
      </c>
    </row>
    <row r="58" spans="1:5" ht="15">
      <c r="A58" s="7" t="s">
        <v>42</v>
      </c>
      <c r="B58" s="8">
        <f>ROUND(+B57*0.07,2)</f>
        <v>11.55</v>
      </c>
      <c r="C58" s="7"/>
      <c r="D58" s="7">
        <f>+B58+B32</f>
        <v>108.89</v>
      </c>
      <c r="E58" s="6" t="s">
        <v>62</v>
      </c>
    </row>
    <row r="59" spans="1:4" ht="15">
      <c r="A59" s="7"/>
      <c r="B59" s="7"/>
      <c r="C59" s="7"/>
      <c r="D59" s="7" t="s">
        <v>8</v>
      </c>
    </row>
    <row r="60" spans="1:3" ht="15">
      <c r="A60" s="7" t="s">
        <v>43</v>
      </c>
      <c r="B60" s="7">
        <f>SUM(B57:B58)</f>
        <v>176.55</v>
      </c>
      <c r="C60" s="8">
        <f>+B60</f>
        <v>176.55</v>
      </c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2023.45</v>
      </c>
      <c r="D62" s="7">
        <f>SUM(D56:D58)</f>
        <v>1914.39</v>
      </c>
      <c r="E62" s="6" t="s">
        <v>63</v>
      </c>
    </row>
    <row r="63" spans="1:4" ht="15.75" thickTop="1">
      <c r="A63" s="7"/>
      <c r="B63" s="7"/>
      <c r="C63" s="7"/>
      <c r="D63" s="7" t="s">
        <v>8</v>
      </c>
    </row>
    <row r="64" spans="1:3" ht="15">
      <c r="A64" s="7"/>
      <c r="B64" s="7"/>
      <c r="C64" s="7"/>
    </row>
    <row r="65" spans="1:3" ht="15">
      <c r="A65" s="7"/>
      <c r="B65" s="7"/>
      <c r="C65" s="7"/>
    </row>
    <row r="66" spans="1:4" ht="15">
      <c r="A66" s="7"/>
      <c r="B66" s="7"/>
      <c r="C66" s="7"/>
      <c r="D66" s="6" t="s">
        <v>8</v>
      </c>
    </row>
    <row r="67" spans="1:4" ht="15">
      <c r="A67" s="7"/>
      <c r="B67" s="7"/>
      <c r="C67" s="7"/>
      <c r="D67" s="6" t="s">
        <v>8</v>
      </c>
    </row>
    <row r="68" spans="1:4" ht="15">
      <c r="A68" s="7"/>
      <c r="B68" s="7"/>
      <c r="C68" s="7"/>
      <c r="D68" s="6" t="s">
        <v>8</v>
      </c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37">
      <selection activeCell="A51" sqref="A51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4" ht="15.75">
      <c r="A4" s="13"/>
      <c r="B4" s="13"/>
      <c r="C4" s="13"/>
      <c r="D4" s="6" t="s">
        <v>8</v>
      </c>
    </row>
    <row r="5" spans="1:4" ht="15.75">
      <c r="A5" s="62">
        <v>36678</v>
      </c>
      <c r="B5" s="61"/>
      <c r="C5" s="61"/>
      <c r="D5" s="6" t="s">
        <v>8</v>
      </c>
    </row>
    <row r="6" spans="1:3" ht="15">
      <c r="A6" s="14" t="s">
        <v>8</v>
      </c>
      <c r="B6" s="14"/>
      <c r="C6" s="14"/>
    </row>
    <row r="7" spans="1:3" ht="15">
      <c r="A7" s="2" t="s">
        <v>8</v>
      </c>
      <c r="B7" s="2"/>
      <c r="C7" s="2"/>
    </row>
    <row r="8" spans="1:3" ht="15">
      <c r="A8" s="3" t="s">
        <v>9</v>
      </c>
      <c r="B8" s="3">
        <v>0</v>
      </c>
      <c r="C8" s="3" t="s">
        <v>8</v>
      </c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v>1350</v>
      </c>
      <c r="C10" s="3"/>
    </row>
    <row r="11" spans="1:3" ht="15">
      <c r="A11" s="3" t="s">
        <v>12</v>
      </c>
      <c r="B11" s="3">
        <v>1235</v>
      </c>
      <c r="C11" s="3" t="s">
        <v>8</v>
      </c>
    </row>
    <row r="12" spans="1:3" ht="15">
      <c r="A12" s="3" t="s">
        <v>13</v>
      </c>
      <c r="B12" s="24">
        <v>1135</v>
      </c>
      <c r="C12" s="24" t="s">
        <v>8</v>
      </c>
    </row>
    <row r="13" spans="1:3" ht="15">
      <c r="A13" s="3" t="s">
        <v>14</v>
      </c>
      <c r="B13" s="3">
        <v>750</v>
      </c>
      <c r="C13" s="24" t="s">
        <v>8</v>
      </c>
    </row>
    <row r="14" spans="1:3" ht="15">
      <c r="A14" s="3" t="s">
        <v>15</v>
      </c>
      <c r="B14" s="3">
        <v>1180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v>510</v>
      </c>
      <c r="C16" s="3"/>
    </row>
    <row r="17" spans="1:4" ht="15">
      <c r="A17" s="3" t="s">
        <v>18</v>
      </c>
      <c r="B17" s="3">
        <v>1260</v>
      </c>
      <c r="C17" s="3" t="s">
        <v>8</v>
      </c>
      <c r="D17" s="6" t="s">
        <v>8</v>
      </c>
    </row>
    <row r="18" spans="1:4" ht="15">
      <c r="A18" s="3" t="s">
        <v>19</v>
      </c>
      <c r="B18" s="3">
        <v>1125</v>
      </c>
      <c r="C18" s="3" t="s">
        <v>8</v>
      </c>
      <c r="D18" s="7" t="s">
        <v>8</v>
      </c>
    </row>
    <row r="19" spans="1:4" ht="15">
      <c r="A19" s="3" t="s">
        <v>20</v>
      </c>
      <c r="B19" s="3">
        <v>1000</v>
      </c>
      <c r="C19" s="3" t="s">
        <v>8</v>
      </c>
      <c r="D19" s="6" t="s">
        <v>8</v>
      </c>
    </row>
    <row r="20" spans="1:4" ht="15">
      <c r="A20" s="3" t="s">
        <v>21</v>
      </c>
      <c r="B20" s="24">
        <v>725</v>
      </c>
      <c r="C20" s="24" t="s">
        <v>8</v>
      </c>
      <c r="D20" s="6" t="s">
        <v>8</v>
      </c>
    </row>
    <row r="21" spans="1:4" ht="15">
      <c r="A21" s="3" t="s">
        <v>22</v>
      </c>
      <c r="B21" s="3">
        <v>660</v>
      </c>
      <c r="C21" s="3" t="s">
        <v>8</v>
      </c>
      <c r="D21" s="6" t="s">
        <v>8</v>
      </c>
    </row>
    <row r="22" spans="1:4" ht="15">
      <c r="A22" s="3" t="s">
        <v>23</v>
      </c>
      <c r="B22" s="24">
        <v>1190</v>
      </c>
      <c r="C22" s="24" t="s">
        <v>8</v>
      </c>
      <c r="D22" s="6" t="s">
        <v>8</v>
      </c>
    </row>
    <row r="23" spans="1:4" ht="15">
      <c r="A23" s="3" t="s">
        <v>24</v>
      </c>
      <c r="B23" s="3">
        <v>1235</v>
      </c>
      <c r="C23" s="3" t="s">
        <v>8</v>
      </c>
      <c r="D23" s="6" t="s">
        <v>8</v>
      </c>
    </row>
    <row r="24" spans="1:3" ht="15">
      <c r="A24" s="3" t="s">
        <v>25</v>
      </c>
      <c r="B24" s="24">
        <v>0</v>
      </c>
      <c r="C24" s="24" t="s">
        <v>8</v>
      </c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16360</v>
      </c>
      <c r="C26" s="3">
        <f>+B26</f>
        <v>16360</v>
      </c>
    </row>
    <row r="27" spans="1:3" ht="15">
      <c r="A27" s="18" t="s">
        <v>8</v>
      </c>
      <c r="B27" s="3" t="s">
        <v>8</v>
      </c>
      <c r="C27" s="3" t="s">
        <v>8</v>
      </c>
    </row>
    <row r="28" spans="1:3" ht="15">
      <c r="A28" s="3" t="s">
        <v>8</v>
      </c>
      <c r="B28" s="3" t="s">
        <v>8</v>
      </c>
      <c r="C28" s="3" t="s">
        <v>8</v>
      </c>
    </row>
    <row r="29" spans="1:4" ht="15">
      <c r="A29" s="3" t="s">
        <v>1</v>
      </c>
      <c r="B29" s="3"/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1227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85.89</v>
      </c>
      <c r="C32" s="3" t="s">
        <v>8</v>
      </c>
      <c r="D32" s="7">
        <f>SUM(B30:B32)</f>
        <v>1562.89</v>
      </c>
    </row>
    <row r="33" spans="1:4" ht="15">
      <c r="A33" s="24" t="s">
        <v>172</v>
      </c>
      <c r="B33" s="32">
        <v>347.75</v>
      </c>
      <c r="C33" s="3" t="s">
        <v>8</v>
      </c>
      <c r="D33" s="6" t="s">
        <v>8</v>
      </c>
    </row>
    <row r="34" spans="1:4" ht="15">
      <c r="A34" s="24" t="s">
        <v>173</v>
      </c>
      <c r="B34" s="32">
        <v>80.25</v>
      </c>
      <c r="C34" s="3" t="s">
        <v>8</v>
      </c>
      <c r="D34" s="6" t="s">
        <v>8</v>
      </c>
    </row>
    <row r="35" spans="1:4" ht="15">
      <c r="A35" s="24" t="s">
        <v>174</v>
      </c>
      <c r="B35" s="32">
        <v>101.65</v>
      </c>
      <c r="C35" s="3" t="s">
        <v>8</v>
      </c>
      <c r="D35" s="6" t="s">
        <v>8</v>
      </c>
    </row>
    <row r="36" spans="1:6" ht="15">
      <c r="A36" s="24" t="s">
        <v>144</v>
      </c>
      <c r="B36" s="32">
        <f>385*2</f>
        <v>770</v>
      </c>
      <c r="C36" s="3"/>
      <c r="E36" s="6" t="s">
        <v>8</v>
      </c>
      <c r="F36" s="6" t="s">
        <v>8</v>
      </c>
    </row>
    <row r="37" spans="1:2" ht="15">
      <c r="A37" s="2" t="s">
        <v>175</v>
      </c>
      <c r="B37" s="1">
        <v>247.6</v>
      </c>
    </row>
    <row r="38" spans="1:5" ht="15">
      <c r="A38" s="3" t="s">
        <v>8</v>
      </c>
      <c r="B38" s="32" t="s">
        <v>8</v>
      </c>
      <c r="C38" s="3" t="s">
        <v>8</v>
      </c>
      <c r="D38" s="7" t="s">
        <v>8</v>
      </c>
      <c r="E38" s="7" t="s">
        <v>8</v>
      </c>
    </row>
    <row r="39" spans="1:4" ht="15">
      <c r="A39" s="3" t="s">
        <v>35</v>
      </c>
      <c r="B39" s="3">
        <f>SUM(B30:B38)</f>
        <v>3110.14</v>
      </c>
      <c r="C39" s="1">
        <f>+B39</f>
        <v>3110.14</v>
      </c>
      <c r="D39" s="7"/>
    </row>
    <row r="40" spans="1:4" ht="15.75" thickBot="1">
      <c r="A40" s="4" t="s">
        <v>5</v>
      </c>
      <c r="B40" s="3"/>
      <c r="C40" s="5">
        <f>+C26-B39</f>
        <v>13249.86</v>
      </c>
      <c r="D40" s="6" t="s">
        <v>8</v>
      </c>
    </row>
    <row r="41" ht="15.75" thickTop="1">
      <c r="D41" s="6" t="s">
        <v>8</v>
      </c>
    </row>
    <row r="42" spans="1:3" ht="15.75">
      <c r="A42" s="59" t="s">
        <v>6</v>
      </c>
      <c r="B42" s="59"/>
      <c r="C42" s="59"/>
    </row>
    <row r="43" spans="1:3" ht="15.75">
      <c r="A43" s="17"/>
      <c r="B43" s="17" t="s">
        <v>8</v>
      </c>
      <c r="C43" s="17" t="s">
        <v>8</v>
      </c>
    </row>
    <row r="44" spans="1:3" ht="15.75">
      <c r="A44" s="61" t="s">
        <v>0</v>
      </c>
      <c r="B44" s="61"/>
      <c r="C44" s="61"/>
    </row>
    <row r="45" spans="1:3" ht="15.75">
      <c r="A45" s="17"/>
      <c r="B45" s="17"/>
      <c r="C45" s="17"/>
    </row>
    <row r="46" spans="1:4" ht="15.75">
      <c r="A46" s="62">
        <f>+A5</f>
        <v>36678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76</v>
      </c>
      <c r="B49" s="7"/>
      <c r="C49" s="7"/>
      <c r="D49" s="6" t="s">
        <v>8</v>
      </c>
    </row>
    <row r="50" spans="1:4" ht="15">
      <c r="A50" s="7" t="s">
        <v>37</v>
      </c>
      <c r="B50" s="7">
        <v>0</v>
      </c>
      <c r="C50" s="7"/>
      <c r="D50" s="6" t="s">
        <v>8</v>
      </c>
    </row>
    <row r="51" spans="1:3" ht="15">
      <c r="A51" s="7" t="s">
        <v>38</v>
      </c>
      <c r="B51" s="7">
        <v>880</v>
      </c>
      <c r="C51" s="7"/>
    </row>
    <row r="52" spans="1:3" ht="15">
      <c r="A52" s="7" t="s">
        <v>39</v>
      </c>
      <c r="B52" s="8">
        <v>1320</v>
      </c>
      <c r="C52" s="7"/>
    </row>
    <row r="53" spans="1:5" ht="15">
      <c r="A53" s="7" t="s">
        <v>40</v>
      </c>
      <c r="B53" s="7">
        <f>SUM(B50:B52)</f>
        <v>2200</v>
      </c>
      <c r="C53" s="7">
        <f>+B53</f>
        <v>2200</v>
      </c>
      <c r="D53" s="6" t="s">
        <v>8</v>
      </c>
      <c r="E53" s="6" t="s">
        <v>8</v>
      </c>
    </row>
    <row r="54" spans="1:3" ht="15">
      <c r="A54" s="7"/>
      <c r="B54" s="7" t="s">
        <v>8</v>
      </c>
      <c r="C54" s="7" t="s">
        <v>8</v>
      </c>
    </row>
    <row r="55" spans="1:4" ht="15">
      <c r="A55" s="7"/>
      <c r="B55" s="7" t="s">
        <v>8</v>
      </c>
      <c r="C55" s="7" t="s">
        <v>8</v>
      </c>
      <c r="D55" s="7" t="s">
        <v>8</v>
      </c>
    </row>
    <row r="56" spans="1:5" ht="15">
      <c r="A56" s="7" t="s">
        <v>1</v>
      </c>
      <c r="B56" s="7" t="s">
        <v>8</v>
      </c>
      <c r="C56" s="7" t="s">
        <v>8</v>
      </c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165</v>
      </c>
      <c r="C57" s="7" t="s">
        <v>8</v>
      </c>
      <c r="D57" s="7">
        <f>+B57+B31</f>
        <v>1392</v>
      </c>
      <c r="E57" s="6" t="s">
        <v>60</v>
      </c>
    </row>
    <row r="58" spans="1:5" ht="15">
      <c r="A58" s="7" t="s">
        <v>42</v>
      </c>
      <c r="B58" s="8">
        <f>ROUND(+B57*0.07,2)</f>
        <v>11.55</v>
      </c>
      <c r="C58" s="7"/>
      <c r="D58" s="7">
        <f>+B58+B32</f>
        <v>97.44</v>
      </c>
      <c r="E58" s="6" t="s">
        <v>62</v>
      </c>
    </row>
    <row r="59" spans="1:4" ht="15">
      <c r="A59" s="7"/>
      <c r="B59" s="7"/>
      <c r="C59" s="7"/>
      <c r="D59" s="7" t="s">
        <v>8</v>
      </c>
    </row>
    <row r="60" spans="1:3" ht="15">
      <c r="A60" s="7" t="s">
        <v>43</v>
      </c>
      <c r="B60" s="7">
        <f>SUM(B57:B58)</f>
        <v>176.55</v>
      </c>
      <c r="C60" s="8">
        <f>+B60</f>
        <v>176.55</v>
      </c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2023.45</v>
      </c>
      <c r="D62" s="7">
        <f>SUM(D56:D58)</f>
        <v>1739.44</v>
      </c>
      <c r="E62" s="6" t="s">
        <v>63</v>
      </c>
    </row>
    <row r="63" spans="1:4" ht="15.75" thickTop="1">
      <c r="A63" s="7"/>
      <c r="B63" s="7"/>
      <c r="C63" s="7"/>
      <c r="D63" s="7" t="s">
        <v>8</v>
      </c>
    </row>
    <row r="64" spans="1:3" ht="15">
      <c r="A64" s="7"/>
      <c r="B64" s="7"/>
      <c r="C64" s="7"/>
    </row>
    <row r="65" spans="1:3" ht="15">
      <c r="A65" s="7"/>
      <c r="B65" s="7"/>
      <c r="C65" s="7"/>
    </row>
    <row r="66" spans="1:4" ht="15">
      <c r="A66" s="7"/>
      <c r="B66" s="7"/>
      <c r="C66" s="7"/>
      <c r="D66" s="6" t="s">
        <v>8</v>
      </c>
    </row>
    <row r="67" spans="1:4" ht="15">
      <c r="A67" s="7"/>
      <c r="B67" s="7"/>
      <c r="C67" s="7"/>
      <c r="D67" s="6" t="s">
        <v>8</v>
      </c>
    </row>
    <row r="68" spans="1:4" ht="15">
      <c r="A68" s="7"/>
      <c r="B68" s="7"/>
      <c r="C68" s="7"/>
      <c r="D68" s="6" t="s">
        <v>8</v>
      </c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E2">
      <selection activeCell="F12" sqref="F12"/>
    </sheetView>
  </sheetViews>
  <sheetFormatPr defaultColWidth="9.140625" defaultRowHeight="12.75"/>
  <cols>
    <col min="2" max="7" width="11.7109375" style="0" customWidth="1"/>
    <col min="8" max="8" width="12.7109375" style="0" customWidth="1"/>
    <col min="9" max="12" width="11.7109375" style="0" customWidth="1"/>
  </cols>
  <sheetData>
    <row r="1" spans="2:10" ht="12.75">
      <c r="B1" t="s">
        <v>50</v>
      </c>
      <c r="H1" t="s">
        <v>51</v>
      </c>
      <c r="J1" t="s">
        <v>52</v>
      </c>
    </row>
    <row r="2" spans="2:11" ht="12.75">
      <c r="B2" s="19" t="s">
        <v>53</v>
      </c>
      <c r="C2" s="19" t="s">
        <v>54</v>
      </c>
      <c r="D2" s="19" t="s">
        <v>55</v>
      </c>
      <c r="E2" s="19" t="s">
        <v>86</v>
      </c>
      <c r="F2" s="19" t="s">
        <v>56</v>
      </c>
      <c r="G2" s="19" t="s">
        <v>53</v>
      </c>
      <c r="H2" s="19" t="s">
        <v>57</v>
      </c>
      <c r="I2" s="19" t="s">
        <v>58</v>
      </c>
      <c r="J2" s="19" t="s">
        <v>59</v>
      </c>
      <c r="K2" s="19"/>
    </row>
    <row r="3" spans="2:12" ht="12.75">
      <c r="B3" s="20">
        <f>SUM(B4:B50)</f>
        <v>8234</v>
      </c>
      <c r="C3" s="20">
        <f>SUM(C4:C50)</f>
        <v>2020.1399999999999</v>
      </c>
      <c r="D3" s="20">
        <f>SUM(D4:D50)</f>
        <v>33608.2</v>
      </c>
      <c r="E3" s="21">
        <f>+D3+C3</f>
        <v>35628.34</v>
      </c>
      <c r="F3" s="20">
        <f>SUM(F6:F50)</f>
        <v>77986.72</v>
      </c>
      <c r="G3" s="20">
        <f>SUM(G6:G50)</f>
        <v>95775.77</v>
      </c>
      <c r="H3" s="22">
        <f>+G3-F3</f>
        <v>17789.050000000003</v>
      </c>
      <c r="I3">
        <f>(1737226+1953000-1288415)/100</f>
        <v>24018.11</v>
      </c>
      <c r="J3" s="22">
        <f>+I3-H3</f>
        <v>6229.059999999998</v>
      </c>
      <c r="K3" s="22">
        <f>+J3+1239.62</f>
        <v>7468.679999999998</v>
      </c>
      <c r="L3">
        <v>0</v>
      </c>
    </row>
    <row r="4" spans="1:7" ht="12.75">
      <c r="A4" t="s">
        <v>75</v>
      </c>
      <c r="B4" s="22">
        <v>350</v>
      </c>
      <c r="C4" s="22">
        <v>119.33</v>
      </c>
      <c r="D4" s="22">
        <v>1954.76</v>
      </c>
      <c r="E4" s="30">
        <f>+D3-7000-4500+C3-5400-1900-1900-1700-1900-5700-3800-1828.34</f>
        <v>-3.410605131648481E-12</v>
      </c>
      <c r="F4">
        <v>18280.16</v>
      </c>
      <c r="G4">
        <v>21384.26</v>
      </c>
    </row>
    <row r="5" spans="1:7" ht="12.75">
      <c r="A5" t="s">
        <v>64</v>
      </c>
      <c r="B5" s="22">
        <v>260</v>
      </c>
      <c r="C5" s="22">
        <v>120.07</v>
      </c>
      <c r="D5" s="22">
        <v>1965.26</v>
      </c>
      <c r="E5" t="s">
        <v>83</v>
      </c>
      <c r="F5">
        <v>16312.09</v>
      </c>
      <c r="G5">
        <v>20094.67</v>
      </c>
    </row>
    <row r="6" spans="1:7" ht="12.75">
      <c r="A6" t="s">
        <v>65</v>
      </c>
      <c r="B6" s="22">
        <v>256.25</v>
      </c>
      <c r="C6" s="22">
        <v>111.77</v>
      </c>
      <c r="D6" s="22">
        <v>1846.76</v>
      </c>
      <c r="E6" t="s">
        <v>84</v>
      </c>
      <c r="F6">
        <v>15257.71</v>
      </c>
      <c r="G6">
        <v>19099.97</v>
      </c>
    </row>
    <row r="7" spans="1:8" ht="12.75">
      <c r="A7" t="s">
        <v>66</v>
      </c>
      <c r="B7" s="22">
        <v>675</v>
      </c>
      <c r="C7" s="22">
        <v>102.25</v>
      </c>
      <c r="D7" s="22">
        <v>1710.63</v>
      </c>
      <c r="E7" t="s">
        <v>85</v>
      </c>
      <c r="F7">
        <v>12319.29</v>
      </c>
      <c r="G7">
        <v>17717.62</v>
      </c>
      <c r="H7" t="s">
        <v>8</v>
      </c>
    </row>
    <row r="8" spans="1:7" ht="12.75">
      <c r="A8" t="s">
        <v>67</v>
      </c>
      <c r="B8" s="22">
        <v>575</v>
      </c>
      <c r="C8" s="22">
        <v>103.47</v>
      </c>
      <c r="D8" s="22">
        <v>1728.06</v>
      </c>
      <c r="E8" t="s">
        <v>90</v>
      </c>
      <c r="F8">
        <v>15717.34</v>
      </c>
      <c r="G8">
        <v>20275.97</v>
      </c>
    </row>
    <row r="9" spans="1:7" ht="12.75">
      <c r="A9" t="s">
        <v>68</v>
      </c>
      <c r="B9" s="22">
        <v>460</v>
      </c>
      <c r="C9" s="22">
        <v>101.88</v>
      </c>
      <c r="D9" s="22">
        <v>1705.38</v>
      </c>
      <c r="E9" s="24" t="s">
        <v>96</v>
      </c>
      <c r="F9">
        <v>17041.83</v>
      </c>
      <c r="G9">
        <v>18285.24</v>
      </c>
    </row>
    <row r="10" spans="1:7" ht="12.75">
      <c r="A10" t="s">
        <v>69</v>
      </c>
      <c r="B10" s="22">
        <v>520</v>
      </c>
      <c r="C10" s="22">
        <v>97.03</v>
      </c>
      <c r="D10" s="22">
        <f>+JUN!$D$56+JUN!$D$57</f>
        <v>1636</v>
      </c>
      <c r="E10" s="22" t="s">
        <v>103</v>
      </c>
      <c r="F10">
        <v>12638.05</v>
      </c>
      <c r="G10">
        <v>17796.97</v>
      </c>
    </row>
    <row r="11" spans="1:7" ht="12.75">
      <c r="A11" t="s">
        <v>70</v>
      </c>
      <c r="B11" s="22">
        <v>315</v>
      </c>
      <c r="C11" s="22">
        <f>+JUL!$D$58</f>
        <v>102.74</v>
      </c>
      <c r="D11" s="22">
        <f>+JUL!$D$57+JUL!$D$56</f>
        <v>1717.66</v>
      </c>
      <c r="E11" t="s">
        <v>105</v>
      </c>
      <c r="F11" t="s">
        <v>8</v>
      </c>
      <c r="G11" t="s">
        <v>8</v>
      </c>
    </row>
    <row r="12" spans="1:7" ht="12.75">
      <c r="A12" t="s">
        <v>71</v>
      </c>
      <c r="B12" s="22">
        <v>577.5</v>
      </c>
      <c r="C12" s="22">
        <f>+AUG!$D$58</f>
        <v>106</v>
      </c>
      <c r="D12" s="22">
        <f>+AUG!$D$56+AUG!$D$57</f>
        <v>1764.25</v>
      </c>
      <c r="E12" s="22" t="s">
        <v>138</v>
      </c>
      <c r="F12" s="22" t="s">
        <v>145</v>
      </c>
      <c r="G12" t="s">
        <v>176</v>
      </c>
    </row>
    <row r="13" spans="1:5" ht="12.75">
      <c r="A13" t="s">
        <v>72</v>
      </c>
      <c r="B13" s="22">
        <v>187.5</v>
      </c>
      <c r="C13" s="22">
        <f>+SEP!$D$58</f>
        <v>104.03</v>
      </c>
      <c r="D13" s="22">
        <f>+SEP!$D$56+SEP!$D$57</f>
        <v>1736.05</v>
      </c>
      <c r="E13" s="22" t="s">
        <v>81</v>
      </c>
    </row>
    <row r="14" spans="1:5" ht="12.75">
      <c r="A14" t="s">
        <v>73</v>
      </c>
      <c r="B14" s="22">
        <v>181</v>
      </c>
      <c r="C14">
        <f>+OCT!D58</f>
        <v>105.78999999999999</v>
      </c>
      <c r="D14" s="22">
        <f>+OCT!D56+OCT!D57</f>
        <v>1761.25</v>
      </c>
      <c r="E14" s="25" t="s">
        <v>8</v>
      </c>
    </row>
    <row r="15" spans="1:6" ht="12.75">
      <c r="A15" t="s">
        <v>74</v>
      </c>
      <c r="B15" s="22">
        <v>200</v>
      </c>
      <c r="C15">
        <f>+NOV!D58</f>
        <v>99.55</v>
      </c>
      <c r="D15" s="22">
        <f>+NOV!D56+NOV!D57</f>
        <v>1672</v>
      </c>
      <c r="E15">
        <v>20000</v>
      </c>
      <c r="F15">
        <f>+E15*0.075</f>
        <v>1500</v>
      </c>
    </row>
    <row r="16" spans="1:6" ht="12.75">
      <c r="A16" t="s">
        <v>75</v>
      </c>
      <c r="B16" s="22">
        <v>550</v>
      </c>
      <c r="C16">
        <f>+DEC!D58</f>
        <v>106.74</v>
      </c>
      <c r="D16" s="22">
        <f>+DEC!D56+DEC!D57</f>
        <v>1774.75</v>
      </c>
      <c r="E16">
        <f>+E15-F18</f>
        <v>18145</v>
      </c>
      <c r="F16">
        <f>+F15*0.07</f>
        <v>105.00000000000001</v>
      </c>
    </row>
    <row r="17" spans="1:7" ht="12.75">
      <c r="A17" t="s">
        <v>128</v>
      </c>
      <c r="B17" s="22">
        <v>500</v>
      </c>
      <c r="C17">
        <f>+JAN!D58</f>
        <v>106.16</v>
      </c>
      <c r="D17" s="22">
        <f>+JAN!D56+JAN!D57</f>
        <v>1766.5</v>
      </c>
      <c r="F17">
        <v>250</v>
      </c>
      <c r="G17" t="s">
        <v>8</v>
      </c>
    </row>
    <row r="18" spans="1:7" ht="12.75">
      <c r="A18" t="s">
        <v>65</v>
      </c>
      <c r="B18" s="22">
        <v>300</v>
      </c>
      <c r="C18" s="24">
        <f>+FEB!D58</f>
        <v>98.62</v>
      </c>
      <c r="D18" s="22">
        <f>+FEB!D56+FEB!D57</f>
        <v>1658.88</v>
      </c>
      <c r="E18">
        <f>500+50*14+20*5+5</f>
        <v>1305</v>
      </c>
      <c r="F18">
        <f>SUM(F15:F17)</f>
        <v>1855</v>
      </c>
      <c r="G18" t="s">
        <v>8</v>
      </c>
    </row>
    <row r="19" spans="1:7" ht="12.75">
      <c r="A19" t="s">
        <v>66</v>
      </c>
      <c r="B19" s="22">
        <v>562.5</v>
      </c>
      <c r="C19" s="24">
        <f>+MAR!D58</f>
        <v>118.1</v>
      </c>
      <c r="D19" s="22">
        <f>+MAR!D56+MAR!D57</f>
        <v>1937.13</v>
      </c>
      <c r="E19">
        <v>2.5</v>
      </c>
      <c r="F19">
        <f>2.5/0.25</f>
        <v>10</v>
      </c>
      <c r="G19" t="s">
        <v>8</v>
      </c>
    </row>
    <row r="20" spans="2:8" ht="12.75">
      <c r="B20" s="22">
        <v>325</v>
      </c>
      <c r="C20" s="24">
        <f>+APR!D58</f>
        <v>110.28</v>
      </c>
      <c r="D20" s="22">
        <f>+APR!D56+APR!D57</f>
        <v>1825.38</v>
      </c>
      <c r="E20">
        <v>0</v>
      </c>
      <c r="F20" t="s">
        <v>8</v>
      </c>
      <c r="G20" t="s">
        <v>8</v>
      </c>
      <c r="H20">
        <f>1280*2</f>
        <v>2560</v>
      </c>
    </row>
    <row r="21" spans="2:7" ht="12.75">
      <c r="B21" s="22">
        <v>640</v>
      </c>
      <c r="C21" s="24">
        <f>+MAY!D58</f>
        <v>108.89</v>
      </c>
      <c r="D21" s="22">
        <f>+MAY!D56+MAY!D57</f>
        <v>1805.5</v>
      </c>
      <c r="E21">
        <f>SUM(E18:E20)</f>
        <v>1307.5</v>
      </c>
      <c r="F21">
        <v>1292.5</v>
      </c>
      <c r="G21">
        <f>+F21+E21</f>
        <v>2600</v>
      </c>
    </row>
    <row r="22" spans="2:7" ht="12.75">
      <c r="B22" s="22">
        <v>530</v>
      </c>
      <c r="C22" s="22">
        <f>+'JUN-00'!D58</f>
        <v>97.44</v>
      </c>
      <c r="D22" s="22">
        <f>+'JUN-00'!D56+'JUN-00'!D57</f>
        <v>1642</v>
      </c>
      <c r="E22" s="22" t="s">
        <v>8</v>
      </c>
      <c r="G22" t="s">
        <v>8</v>
      </c>
    </row>
    <row r="23" spans="2:7" ht="12.75">
      <c r="B23" s="22">
        <v>-181</v>
      </c>
      <c r="D23" s="22" t="s">
        <v>8</v>
      </c>
      <c r="E23" s="23" t="s">
        <v>79</v>
      </c>
      <c r="G23" t="s">
        <v>8</v>
      </c>
    </row>
    <row r="24" spans="2:10" ht="12.75">
      <c r="B24" s="22">
        <v>156.25</v>
      </c>
      <c r="D24" s="22" t="s">
        <v>8</v>
      </c>
      <c r="E24" t="s">
        <v>80</v>
      </c>
      <c r="J24" t="s">
        <v>8</v>
      </c>
    </row>
    <row r="25" spans="2:5" ht="12.75">
      <c r="B25" s="22">
        <v>-187.5</v>
      </c>
      <c r="D25" s="22" t="s">
        <v>8</v>
      </c>
      <c r="E25" t="s">
        <v>91</v>
      </c>
    </row>
    <row r="26" spans="2:5" ht="12.75">
      <c r="B26" s="22">
        <v>-181</v>
      </c>
      <c r="C26" s="19"/>
      <c r="E26" t="s">
        <v>91</v>
      </c>
    </row>
    <row r="27" spans="2:6" ht="12.75">
      <c r="B27" s="22">
        <f>187.5*2</f>
        <v>375</v>
      </c>
      <c r="C27" s="22"/>
      <c r="E27" t="s">
        <v>92</v>
      </c>
      <c r="F27" t="s">
        <v>8</v>
      </c>
    </row>
    <row r="28" spans="2:6" ht="12.75">
      <c r="B28" s="22">
        <v>287.5</v>
      </c>
      <c r="C28" s="22"/>
      <c r="E28" t="s">
        <v>140</v>
      </c>
      <c r="F28" t="s">
        <v>8</v>
      </c>
    </row>
    <row r="29" spans="2:6" ht="12.75">
      <c r="B29" s="22"/>
      <c r="C29" s="22"/>
      <c r="F29" t="s">
        <v>8</v>
      </c>
    </row>
    <row r="30" spans="2:3" ht="12.75">
      <c r="B30" s="22"/>
      <c r="C30" s="22"/>
    </row>
    <row r="31" spans="2:3" ht="12.75">
      <c r="B31" s="22"/>
      <c r="C31" s="22"/>
    </row>
    <row r="32" spans="2:3" ht="12.75">
      <c r="B32" s="22"/>
      <c r="C32" s="22"/>
    </row>
    <row r="33" spans="2:3" ht="12.75">
      <c r="B33" s="22"/>
      <c r="C33" s="22"/>
    </row>
    <row r="34" spans="2:3" ht="12.75">
      <c r="B34" s="22"/>
      <c r="C34" s="22"/>
    </row>
    <row r="35" spans="2:3" ht="12.75">
      <c r="B35" s="22"/>
      <c r="C35" s="26"/>
    </row>
    <row r="36" spans="2:4" ht="12.75">
      <c r="B36" s="22"/>
      <c r="C36" s="27"/>
      <c r="D36" s="27"/>
    </row>
    <row r="37" spans="2:4" ht="12.75">
      <c r="B37" s="22"/>
      <c r="D37" s="27"/>
    </row>
    <row r="38" spans="2:4" ht="12.75">
      <c r="B38" s="22"/>
      <c r="D38" s="28"/>
    </row>
    <row r="39" spans="2:4" ht="12.75">
      <c r="B39" s="22"/>
      <c r="D39" s="29"/>
    </row>
    <row r="40" ht="12.75">
      <c r="B40" s="22"/>
    </row>
    <row r="41" ht="12.75">
      <c r="B41" s="22"/>
    </row>
    <row r="42" ht="12.75">
      <c r="B42" s="22"/>
    </row>
    <row r="43" ht="12.75">
      <c r="B43" s="22"/>
    </row>
    <row r="44" ht="12.75">
      <c r="B44" s="22"/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21">
      <selection activeCell="B8" sqref="B8:B26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4" ht="15.75">
      <c r="A4" s="13"/>
      <c r="B4" s="13"/>
      <c r="C4" s="13"/>
      <c r="D4" s="6" t="s">
        <v>8</v>
      </c>
    </row>
    <row r="5" spans="1:4" ht="15.75">
      <c r="A5" s="62">
        <v>36708</v>
      </c>
      <c r="B5" s="61"/>
      <c r="C5" s="61"/>
      <c r="D5" s="6" t="s">
        <v>8</v>
      </c>
    </row>
    <row r="6" spans="1:3" ht="15">
      <c r="A6" s="14" t="s">
        <v>8</v>
      </c>
      <c r="B6" s="14"/>
      <c r="C6" s="14"/>
    </row>
    <row r="7" spans="1:3" ht="15">
      <c r="A7" s="2" t="s">
        <v>8</v>
      </c>
      <c r="B7" s="2"/>
      <c r="C7" s="2"/>
    </row>
    <row r="8" spans="1:3" ht="15">
      <c r="A8" s="3" t="s">
        <v>9</v>
      </c>
      <c r="B8" s="3">
        <v>830</v>
      </c>
      <c r="C8" s="3" t="s">
        <v>8</v>
      </c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v>1300</v>
      </c>
      <c r="C10" s="3"/>
    </row>
    <row r="11" spans="1:3" ht="15">
      <c r="A11" s="3" t="s">
        <v>12</v>
      </c>
      <c r="B11" s="3">
        <v>1235</v>
      </c>
      <c r="C11" s="3" t="s">
        <v>8</v>
      </c>
    </row>
    <row r="12" spans="1:3" ht="15">
      <c r="A12" s="3" t="s">
        <v>13</v>
      </c>
      <c r="B12" s="24">
        <v>1135</v>
      </c>
      <c r="C12" s="24" t="s">
        <v>8</v>
      </c>
    </row>
    <row r="13" spans="1:3" ht="15">
      <c r="A13" s="3" t="s">
        <v>14</v>
      </c>
      <c r="B13" s="3">
        <v>750</v>
      </c>
      <c r="C13" s="24" t="s">
        <v>8</v>
      </c>
    </row>
    <row r="14" spans="1:3" ht="15">
      <c r="A14" s="3" t="s">
        <v>15</v>
      </c>
      <c r="B14" s="3">
        <v>1180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v>0</v>
      </c>
      <c r="C16" s="3"/>
    </row>
    <row r="17" spans="1:4" ht="15">
      <c r="A17" s="3" t="s">
        <v>18</v>
      </c>
      <c r="B17" s="3">
        <v>1260</v>
      </c>
      <c r="C17" s="3" t="s">
        <v>8</v>
      </c>
      <c r="D17" s="6" t="s">
        <v>8</v>
      </c>
    </row>
    <row r="18" spans="1:4" ht="15">
      <c r="A18" s="3" t="s">
        <v>19</v>
      </c>
      <c r="B18" s="3">
        <v>1125</v>
      </c>
      <c r="C18" s="3" t="s">
        <v>8</v>
      </c>
      <c r="D18" s="7" t="s">
        <v>8</v>
      </c>
    </row>
    <row r="19" spans="1:4" ht="15">
      <c r="A19" s="3" t="s">
        <v>20</v>
      </c>
      <c r="B19" s="3">
        <v>1000</v>
      </c>
      <c r="C19" s="3" t="s">
        <v>8</v>
      </c>
      <c r="D19" s="6" t="s">
        <v>8</v>
      </c>
    </row>
    <row r="20" spans="1:4" ht="15">
      <c r="A20" s="3" t="s">
        <v>21</v>
      </c>
      <c r="B20" s="24">
        <v>0</v>
      </c>
      <c r="C20" s="24" t="s">
        <v>8</v>
      </c>
      <c r="D20" s="6" t="s">
        <v>8</v>
      </c>
    </row>
    <row r="21" spans="1:4" ht="15">
      <c r="A21" s="3" t="s">
        <v>22</v>
      </c>
      <c r="B21" s="3">
        <v>660</v>
      </c>
      <c r="C21" s="3" t="s">
        <v>8</v>
      </c>
      <c r="D21" s="6" t="s">
        <v>8</v>
      </c>
    </row>
    <row r="22" spans="1:4" ht="15">
      <c r="A22" s="3" t="s">
        <v>23</v>
      </c>
      <c r="B22" s="24">
        <v>0</v>
      </c>
      <c r="C22" s="24" t="s">
        <v>8</v>
      </c>
      <c r="D22" s="6" t="s">
        <v>8</v>
      </c>
    </row>
    <row r="23" spans="1:4" ht="15">
      <c r="A23" s="3" t="s">
        <v>24</v>
      </c>
      <c r="B23" s="3">
        <v>0</v>
      </c>
      <c r="C23" s="3" t="s">
        <v>8</v>
      </c>
      <c r="D23" s="6" t="s">
        <v>8</v>
      </c>
    </row>
    <row r="24" spans="1:3" ht="15">
      <c r="A24" s="3" t="s">
        <v>25</v>
      </c>
      <c r="B24" s="24">
        <v>2496.95</v>
      </c>
      <c r="C24" s="24" t="s">
        <v>8</v>
      </c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15976.95</v>
      </c>
      <c r="C26" s="3">
        <f>+B26</f>
        <v>15976.95</v>
      </c>
    </row>
    <row r="27" spans="1:3" ht="15">
      <c r="A27" s="18" t="s">
        <v>8</v>
      </c>
      <c r="B27" s="3" t="s">
        <v>8</v>
      </c>
      <c r="C27" s="3" t="s">
        <v>8</v>
      </c>
    </row>
    <row r="28" spans="1:3" ht="15">
      <c r="A28" s="3" t="s">
        <v>8</v>
      </c>
      <c r="B28" s="3" t="s">
        <v>8</v>
      </c>
      <c r="C28" s="3" t="s">
        <v>8</v>
      </c>
    </row>
    <row r="29" spans="1:4" ht="15">
      <c r="A29" s="3" t="s">
        <v>1</v>
      </c>
      <c r="B29" s="3"/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1198.27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83.88</v>
      </c>
      <c r="C32" s="3" t="s">
        <v>8</v>
      </c>
      <c r="D32" s="7">
        <f>SUM(B30:B32)</f>
        <v>1532.15</v>
      </c>
    </row>
    <row r="33" spans="1:4" ht="15">
      <c r="A33" s="24" t="s">
        <v>347</v>
      </c>
      <c r="B33" s="32">
        <v>304.95</v>
      </c>
      <c r="C33" s="3" t="s">
        <v>8</v>
      </c>
      <c r="D33" s="6" t="s">
        <v>8</v>
      </c>
    </row>
    <row r="34" spans="1:4" ht="15">
      <c r="A34" s="24" t="s">
        <v>348</v>
      </c>
      <c r="B34" s="32">
        <v>149.8</v>
      </c>
      <c r="C34" s="3" t="s">
        <v>8</v>
      </c>
      <c r="D34" s="6" t="s">
        <v>8</v>
      </c>
    </row>
    <row r="35" spans="1:4" ht="15">
      <c r="A35" s="24" t="s">
        <v>349</v>
      </c>
      <c r="B35" s="32">
        <v>75.23</v>
      </c>
      <c r="C35" s="3" t="s">
        <v>8</v>
      </c>
      <c r="D35" s="6" t="s">
        <v>8</v>
      </c>
    </row>
    <row r="36" spans="1:6" ht="15">
      <c r="A36" s="24"/>
      <c r="B36" s="32"/>
      <c r="C36" s="3"/>
      <c r="E36" s="6" t="s">
        <v>8</v>
      </c>
      <c r="F36" s="6" t="s">
        <v>8</v>
      </c>
    </row>
    <row r="37" spans="1:2" ht="15">
      <c r="A37" s="2"/>
      <c r="B37" s="1"/>
    </row>
    <row r="38" spans="1:5" ht="15">
      <c r="A38" s="3" t="s">
        <v>8</v>
      </c>
      <c r="B38" s="32" t="s">
        <v>8</v>
      </c>
      <c r="C38" s="3" t="s">
        <v>8</v>
      </c>
      <c r="D38" s="7" t="s">
        <v>8</v>
      </c>
      <c r="E38" s="7" t="s">
        <v>8</v>
      </c>
    </row>
    <row r="39" spans="1:4" ht="15">
      <c r="A39" s="3" t="s">
        <v>35</v>
      </c>
      <c r="B39" s="3">
        <f>SUM(B30:B38)</f>
        <v>2062.13</v>
      </c>
      <c r="C39" s="1">
        <f>+B39</f>
        <v>2062.13</v>
      </c>
      <c r="D39" s="7"/>
    </row>
    <row r="40" spans="1:4" ht="15.75" thickBot="1">
      <c r="A40" s="4" t="s">
        <v>5</v>
      </c>
      <c r="B40" s="3"/>
      <c r="C40" s="5">
        <f>+C26-B39</f>
        <v>13914.82</v>
      </c>
      <c r="D40" s="6" t="s">
        <v>8</v>
      </c>
    </row>
    <row r="41" ht="15.75" thickTop="1">
      <c r="D41" s="6" t="s">
        <v>8</v>
      </c>
    </row>
    <row r="42" spans="1:3" ht="15.75">
      <c r="A42" s="59" t="s">
        <v>6</v>
      </c>
      <c r="B42" s="59"/>
      <c r="C42" s="59"/>
    </row>
    <row r="43" spans="1:3" ht="15.75">
      <c r="A43" s="17"/>
      <c r="B43" s="17" t="s">
        <v>8</v>
      </c>
      <c r="C43" s="17" t="s">
        <v>8</v>
      </c>
    </row>
    <row r="44" spans="1:3" ht="15.75">
      <c r="A44" s="61" t="s">
        <v>0</v>
      </c>
      <c r="B44" s="61"/>
      <c r="C44" s="61"/>
    </row>
    <row r="45" spans="1:3" ht="15.75">
      <c r="A45" s="17"/>
      <c r="B45" s="17"/>
      <c r="C45" s="17"/>
    </row>
    <row r="46" spans="1:4" ht="15.75">
      <c r="A46" s="62">
        <f>+A5</f>
        <v>36708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76</v>
      </c>
      <c r="B49" s="7"/>
      <c r="C49" s="7"/>
      <c r="D49" s="6" t="s">
        <v>8</v>
      </c>
    </row>
    <row r="50" spans="1:4" ht="15">
      <c r="A50" s="7" t="s">
        <v>37</v>
      </c>
      <c r="B50" s="7">
        <v>1150</v>
      </c>
      <c r="C50" s="7"/>
      <c r="D50" s="6" t="s">
        <v>8</v>
      </c>
    </row>
    <row r="51" spans="1:3" ht="15">
      <c r="A51" s="7" t="s">
        <v>38</v>
      </c>
      <c r="B51" s="7">
        <v>820</v>
      </c>
      <c r="C51" s="7"/>
    </row>
    <row r="52" spans="1:3" ht="15">
      <c r="A52" s="7" t="s">
        <v>39</v>
      </c>
      <c r="B52" s="8">
        <v>1320</v>
      </c>
      <c r="C52" s="7"/>
    </row>
    <row r="53" spans="1:5" ht="15">
      <c r="A53" s="7" t="s">
        <v>40</v>
      </c>
      <c r="B53" s="7">
        <f>SUM(B50:B52)</f>
        <v>3290</v>
      </c>
      <c r="C53" s="7">
        <f>+B53</f>
        <v>3290</v>
      </c>
      <c r="D53" s="6" t="s">
        <v>8</v>
      </c>
      <c r="E53" s="6" t="s">
        <v>8</v>
      </c>
    </row>
    <row r="54" spans="1:3" ht="15">
      <c r="A54" s="7"/>
      <c r="B54" s="7" t="s">
        <v>8</v>
      </c>
      <c r="C54" s="7" t="s">
        <v>8</v>
      </c>
    </row>
    <row r="55" spans="1:4" ht="15">
      <c r="A55" s="7"/>
      <c r="B55" s="7" t="s">
        <v>8</v>
      </c>
      <c r="C55" s="7" t="s">
        <v>8</v>
      </c>
      <c r="D55" s="7" t="s">
        <v>8</v>
      </c>
    </row>
    <row r="56" spans="1:5" ht="15">
      <c r="A56" s="7" t="s">
        <v>1</v>
      </c>
      <c r="B56" s="7" t="s">
        <v>8</v>
      </c>
      <c r="C56" s="7" t="s">
        <v>8</v>
      </c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246.75</v>
      </c>
      <c r="C57" s="7" t="s">
        <v>8</v>
      </c>
      <c r="D57" s="7">
        <f>+B57+B31</f>
        <v>1445.02</v>
      </c>
      <c r="E57" s="6" t="s">
        <v>60</v>
      </c>
    </row>
    <row r="58" spans="1:5" ht="15">
      <c r="A58" s="7" t="s">
        <v>42</v>
      </c>
      <c r="B58" s="8">
        <f>ROUND(+B57*0.07,2)</f>
        <v>17.27</v>
      </c>
      <c r="C58" s="7"/>
      <c r="D58" s="7">
        <f>+B58+B32</f>
        <v>101.14999999999999</v>
      </c>
      <c r="E58" s="6" t="s">
        <v>62</v>
      </c>
    </row>
    <row r="59" spans="1:4" ht="15">
      <c r="A59" s="7"/>
      <c r="B59" s="7"/>
      <c r="C59" s="7"/>
      <c r="D59" s="7" t="s">
        <v>8</v>
      </c>
    </row>
    <row r="60" spans="1:3" ht="15">
      <c r="A60" s="7" t="s">
        <v>43</v>
      </c>
      <c r="B60" s="7">
        <f>SUM(B57:B58)</f>
        <v>264.02</v>
      </c>
      <c r="C60" s="8">
        <f>+B60</f>
        <v>264.02</v>
      </c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3025.98</v>
      </c>
      <c r="D62" s="7">
        <f>SUM(D56:D58)</f>
        <v>1796.17</v>
      </c>
      <c r="E62" s="6" t="s">
        <v>63</v>
      </c>
    </row>
    <row r="63" spans="1:4" ht="15.75" thickTop="1">
      <c r="A63" s="7"/>
      <c r="B63" s="7"/>
      <c r="C63" s="7"/>
      <c r="D63" s="7" t="s">
        <v>8</v>
      </c>
    </row>
    <row r="64" spans="1:3" ht="15">
      <c r="A64" s="7"/>
      <c r="B64" s="7"/>
      <c r="C64" s="7"/>
    </row>
    <row r="65" spans="1:3" ht="15">
      <c r="A65" s="7"/>
      <c r="B65" s="7"/>
      <c r="C65" s="7"/>
    </row>
    <row r="66" spans="1:4" ht="15">
      <c r="A66" s="7"/>
      <c r="B66" s="7"/>
      <c r="C66" s="7"/>
      <c r="D66" s="6" t="s">
        <v>8</v>
      </c>
    </row>
    <row r="67" spans="1:4" ht="15">
      <c r="A67" s="7"/>
      <c r="B67" s="7"/>
      <c r="C67" s="7"/>
      <c r="D67" s="6" t="s">
        <v>8</v>
      </c>
    </row>
    <row r="68" spans="1:4" ht="15">
      <c r="A68" s="7"/>
      <c r="B68" s="7"/>
      <c r="C68" s="7"/>
      <c r="D68" s="6" t="s">
        <v>8</v>
      </c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47">
      <selection activeCell="B50" sqref="B50:B53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4" ht="15.75">
      <c r="A4" s="13"/>
      <c r="B4" s="13"/>
      <c r="C4" s="13"/>
      <c r="D4" s="6" t="s">
        <v>8</v>
      </c>
    </row>
    <row r="5" spans="1:4" ht="15.75">
      <c r="A5" s="62">
        <v>36739</v>
      </c>
      <c r="B5" s="61"/>
      <c r="C5" s="61"/>
      <c r="D5" s="6" t="s">
        <v>8</v>
      </c>
    </row>
    <row r="6" spans="1:3" ht="15">
      <c r="A6" s="14" t="s">
        <v>8</v>
      </c>
      <c r="B6" s="14"/>
      <c r="C6" s="14"/>
    </row>
    <row r="7" spans="1:3" ht="15">
      <c r="A7" s="2" t="s">
        <v>8</v>
      </c>
      <c r="B7" s="2"/>
      <c r="C7" s="2"/>
    </row>
    <row r="8" spans="1:3" ht="15">
      <c r="A8" s="3" t="s">
        <v>9</v>
      </c>
      <c r="B8" s="3">
        <f>830*2</f>
        <v>1660</v>
      </c>
      <c r="C8" s="3" t="s">
        <v>8</v>
      </c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v>1300</v>
      </c>
      <c r="C10" s="3"/>
    </row>
    <row r="11" spans="1:3" ht="15">
      <c r="A11" s="3" t="s">
        <v>12</v>
      </c>
      <c r="B11" s="3">
        <v>0</v>
      </c>
      <c r="C11" s="3" t="s">
        <v>8</v>
      </c>
    </row>
    <row r="12" spans="1:3" ht="15">
      <c r="A12" s="3" t="s">
        <v>13</v>
      </c>
      <c r="B12" s="24">
        <v>0</v>
      </c>
      <c r="C12" s="24" t="s">
        <v>8</v>
      </c>
    </row>
    <row r="13" spans="1:3" ht="15">
      <c r="A13" s="3" t="s">
        <v>14</v>
      </c>
      <c r="B13" s="3">
        <v>750</v>
      </c>
      <c r="C13" s="24" t="s">
        <v>8</v>
      </c>
    </row>
    <row r="14" spans="1:3" ht="15">
      <c r="A14" s="3" t="s">
        <v>15</v>
      </c>
      <c r="B14" s="3">
        <v>1180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f>510*2</f>
        <v>1020</v>
      </c>
      <c r="C16" s="3"/>
    </row>
    <row r="17" spans="1:4" ht="15">
      <c r="A17" s="3" t="s">
        <v>18</v>
      </c>
      <c r="B17" s="3">
        <v>1260</v>
      </c>
      <c r="C17" s="3" t="s">
        <v>8</v>
      </c>
      <c r="D17" s="6" t="s">
        <v>8</v>
      </c>
    </row>
    <row r="18" spans="1:4" ht="15">
      <c r="A18" s="3" t="s">
        <v>19</v>
      </c>
      <c r="B18" s="3">
        <v>1125</v>
      </c>
      <c r="C18" s="3" t="s">
        <v>8</v>
      </c>
      <c r="D18" s="7" t="s">
        <v>8</v>
      </c>
    </row>
    <row r="19" spans="1:4" ht="15">
      <c r="A19" s="3" t="s">
        <v>20</v>
      </c>
      <c r="B19" s="3">
        <v>1000</v>
      </c>
      <c r="C19" s="3" t="s">
        <v>8</v>
      </c>
      <c r="D19" s="6" t="s">
        <v>8</v>
      </c>
    </row>
    <row r="20" spans="1:4" ht="15">
      <c r="A20" s="3" t="s">
        <v>21</v>
      </c>
      <c r="B20" s="24">
        <v>725</v>
      </c>
      <c r="C20" s="24" t="s">
        <v>8</v>
      </c>
      <c r="D20" s="6" t="s">
        <v>8</v>
      </c>
    </row>
    <row r="21" spans="1:4" ht="15">
      <c r="A21" s="3" t="s">
        <v>22</v>
      </c>
      <c r="B21" s="3">
        <v>660</v>
      </c>
      <c r="C21" s="3" t="s">
        <v>8</v>
      </c>
      <c r="D21" s="6" t="s">
        <v>8</v>
      </c>
    </row>
    <row r="22" spans="1:4" ht="15">
      <c r="A22" s="3" t="s">
        <v>23</v>
      </c>
      <c r="B22" s="24">
        <v>1190</v>
      </c>
      <c r="C22" s="24" t="s">
        <v>8</v>
      </c>
      <c r="D22" s="6" t="s">
        <v>8</v>
      </c>
    </row>
    <row r="23" spans="1:4" ht="15">
      <c r="A23" s="3" t="s">
        <v>24</v>
      </c>
      <c r="B23" s="3">
        <f>1235*2</f>
        <v>2470</v>
      </c>
      <c r="C23" s="3" t="s">
        <v>8</v>
      </c>
      <c r="D23" s="6" t="s">
        <v>8</v>
      </c>
    </row>
    <row r="24" spans="1:3" ht="15">
      <c r="A24" s="3" t="s">
        <v>25</v>
      </c>
      <c r="B24" s="24">
        <v>0</v>
      </c>
      <c r="C24" s="24" t="s">
        <v>8</v>
      </c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17345</v>
      </c>
      <c r="C26" s="3">
        <f>+B26</f>
        <v>17345</v>
      </c>
    </row>
    <row r="27" spans="1:3" ht="15">
      <c r="A27" s="18" t="s">
        <v>8</v>
      </c>
      <c r="B27" s="3" t="s">
        <v>8</v>
      </c>
      <c r="C27" s="3" t="s">
        <v>8</v>
      </c>
    </row>
    <row r="28" spans="1:3" ht="15">
      <c r="A28" s="3" t="s">
        <v>8</v>
      </c>
      <c r="B28" s="3" t="s">
        <v>8</v>
      </c>
      <c r="C28" s="3" t="s">
        <v>8</v>
      </c>
    </row>
    <row r="29" spans="1:4" ht="15">
      <c r="A29" s="3" t="s">
        <v>1</v>
      </c>
      <c r="B29" s="3"/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1300.88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91.06</v>
      </c>
      <c r="C32" s="3" t="s">
        <v>8</v>
      </c>
      <c r="D32" s="7">
        <f>SUM(B30:B32)</f>
        <v>1641.94</v>
      </c>
    </row>
    <row r="33" spans="1:4" ht="15">
      <c r="A33" s="24" t="s">
        <v>8</v>
      </c>
      <c r="B33" s="32"/>
      <c r="C33" s="3" t="s">
        <v>8</v>
      </c>
      <c r="D33" s="6" t="s">
        <v>8</v>
      </c>
    </row>
    <row r="34" spans="1:4" ht="15">
      <c r="A34" s="24" t="s">
        <v>8</v>
      </c>
      <c r="B34" s="32"/>
      <c r="C34" s="3" t="s">
        <v>8</v>
      </c>
      <c r="D34" s="6" t="s">
        <v>8</v>
      </c>
    </row>
    <row r="35" spans="1:4" ht="15">
      <c r="A35" s="24" t="s">
        <v>8</v>
      </c>
      <c r="B35" s="32"/>
      <c r="C35" s="3" t="s">
        <v>8</v>
      </c>
      <c r="D35" s="6" t="s">
        <v>8</v>
      </c>
    </row>
    <row r="36" spans="1:6" ht="15">
      <c r="A36" s="24" t="s">
        <v>8</v>
      </c>
      <c r="B36" s="32"/>
      <c r="C36" s="3"/>
      <c r="E36" s="6" t="s">
        <v>8</v>
      </c>
      <c r="F36" s="6" t="s">
        <v>8</v>
      </c>
    </row>
    <row r="37" spans="1:2" ht="15">
      <c r="A37" s="2" t="s">
        <v>8</v>
      </c>
      <c r="B37" s="1"/>
    </row>
    <row r="38" spans="1:5" ht="15">
      <c r="A38" s="3" t="s">
        <v>8</v>
      </c>
      <c r="B38" s="32" t="s">
        <v>8</v>
      </c>
      <c r="C38" s="3" t="s">
        <v>8</v>
      </c>
      <c r="D38" s="7" t="s">
        <v>8</v>
      </c>
      <c r="E38" s="7" t="s">
        <v>8</v>
      </c>
    </row>
    <row r="39" spans="1:4" ht="15">
      <c r="A39" s="3" t="s">
        <v>35</v>
      </c>
      <c r="B39" s="3">
        <f>SUM(B30:B38)</f>
        <v>1641.94</v>
      </c>
      <c r="C39" s="1">
        <f>+B39</f>
        <v>1641.94</v>
      </c>
      <c r="D39" s="7"/>
    </row>
    <row r="40" spans="1:4" ht="15.75" thickBot="1">
      <c r="A40" s="4" t="s">
        <v>5</v>
      </c>
      <c r="B40" s="3"/>
      <c r="C40" s="5">
        <f>+C26-B39</f>
        <v>15703.06</v>
      </c>
      <c r="D40" s="6" t="s">
        <v>8</v>
      </c>
    </row>
    <row r="41" ht="15.75" thickTop="1">
      <c r="D41" s="6" t="s">
        <v>8</v>
      </c>
    </row>
    <row r="42" spans="1:3" ht="15.75">
      <c r="A42" s="59" t="s">
        <v>6</v>
      </c>
      <c r="B42" s="59"/>
      <c r="C42" s="59"/>
    </row>
    <row r="43" spans="1:3" ht="15.75">
      <c r="A43" s="17"/>
      <c r="B43" s="17" t="s">
        <v>8</v>
      </c>
      <c r="C43" s="17" t="s">
        <v>8</v>
      </c>
    </row>
    <row r="44" spans="1:3" ht="15.75">
      <c r="A44" s="61" t="s">
        <v>0</v>
      </c>
      <c r="B44" s="61"/>
      <c r="C44" s="61"/>
    </row>
    <row r="45" spans="1:3" ht="15.75">
      <c r="A45" s="17"/>
      <c r="B45" s="17"/>
      <c r="C45" s="17"/>
    </row>
    <row r="46" spans="1:4" ht="15.75">
      <c r="A46" s="62">
        <f>+A5</f>
        <v>36739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8</v>
      </c>
      <c r="B49" s="7"/>
      <c r="C49" s="7"/>
      <c r="D49" s="6" t="s">
        <v>8</v>
      </c>
    </row>
    <row r="50" spans="1:4" ht="15">
      <c r="A50" s="7" t="s">
        <v>37</v>
      </c>
      <c r="B50" s="7">
        <v>575</v>
      </c>
      <c r="C50" s="7"/>
      <c r="D50" s="6" t="s">
        <v>8</v>
      </c>
    </row>
    <row r="51" spans="1:3" ht="15">
      <c r="A51" s="7" t="s">
        <v>38</v>
      </c>
      <c r="B51" s="7">
        <f>880+60</f>
        <v>940</v>
      </c>
      <c r="C51" s="7"/>
    </row>
    <row r="52" spans="1:3" ht="15">
      <c r="A52" s="7" t="s">
        <v>39</v>
      </c>
      <c r="B52" s="8">
        <v>1320</v>
      </c>
      <c r="C52" s="7"/>
    </row>
    <row r="53" spans="1:5" ht="15">
      <c r="A53" s="7" t="s">
        <v>40</v>
      </c>
      <c r="B53" s="7">
        <f>SUM(B50:B52)</f>
        <v>2835</v>
      </c>
      <c r="C53" s="7">
        <f>+B53</f>
        <v>2835</v>
      </c>
      <c r="D53" s="6" t="s">
        <v>8</v>
      </c>
      <c r="E53" s="6" t="s">
        <v>8</v>
      </c>
    </row>
    <row r="54" spans="1:3" ht="15">
      <c r="A54" s="7"/>
      <c r="B54" s="7" t="s">
        <v>8</v>
      </c>
      <c r="C54" s="7" t="s">
        <v>8</v>
      </c>
    </row>
    <row r="55" spans="1:4" ht="15">
      <c r="A55" s="7"/>
      <c r="B55" s="7" t="s">
        <v>8</v>
      </c>
      <c r="C55" s="7" t="s">
        <v>8</v>
      </c>
      <c r="D55" s="7" t="s">
        <v>8</v>
      </c>
    </row>
    <row r="56" spans="1:5" ht="15">
      <c r="A56" s="7" t="s">
        <v>1</v>
      </c>
      <c r="B56" s="7" t="s">
        <v>8</v>
      </c>
      <c r="C56" s="7" t="s">
        <v>8</v>
      </c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212.63</v>
      </c>
      <c r="C57" s="7" t="s">
        <v>8</v>
      </c>
      <c r="D57" s="7">
        <f>+B57+B31</f>
        <v>1513.5100000000002</v>
      </c>
      <c r="E57" s="6" t="s">
        <v>60</v>
      </c>
    </row>
    <row r="58" spans="1:5" ht="15">
      <c r="A58" s="7" t="s">
        <v>42</v>
      </c>
      <c r="B58" s="8">
        <f>ROUND(+B57*0.07,2)</f>
        <v>14.88</v>
      </c>
      <c r="C58" s="7"/>
      <c r="D58" s="7">
        <f>+B58+B32</f>
        <v>105.94</v>
      </c>
      <c r="E58" s="6" t="s">
        <v>62</v>
      </c>
    </row>
    <row r="59" spans="1:4" ht="15">
      <c r="A59" s="7"/>
      <c r="B59" s="7"/>
      <c r="C59" s="7"/>
      <c r="D59" s="7" t="s">
        <v>8</v>
      </c>
    </row>
    <row r="60" spans="1:3" ht="15">
      <c r="A60" s="7" t="s">
        <v>43</v>
      </c>
      <c r="B60" s="7">
        <f>SUM(B57:B58)</f>
        <v>227.51</v>
      </c>
      <c r="C60" s="8">
        <f>+B60</f>
        <v>227.51</v>
      </c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2607.49</v>
      </c>
      <c r="D62" s="7">
        <f>SUM(D56:D58)</f>
        <v>1869.4500000000003</v>
      </c>
      <c r="E62" s="6" t="s">
        <v>63</v>
      </c>
    </row>
    <row r="63" spans="1:4" ht="15.75" thickTop="1">
      <c r="A63" s="7"/>
      <c r="B63" s="7"/>
      <c r="C63" s="7"/>
      <c r="D63" s="7" t="s">
        <v>8</v>
      </c>
    </row>
    <row r="64" spans="1:3" ht="15">
      <c r="A64" s="7"/>
      <c r="B64" s="7"/>
      <c r="C64" s="7"/>
    </row>
    <row r="65" spans="1:3" ht="15">
      <c r="A65" s="7"/>
      <c r="B65" s="7"/>
      <c r="C65" s="7"/>
    </row>
    <row r="66" spans="1:4" ht="15">
      <c r="A66" s="7"/>
      <c r="B66" s="7"/>
      <c r="C66" s="7"/>
      <c r="D66" s="6" t="s">
        <v>8</v>
      </c>
    </row>
    <row r="67" spans="1:4" ht="15">
      <c r="A67" s="7"/>
      <c r="B67" s="7"/>
      <c r="C67" s="7"/>
      <c r="D67" s="6" t="s">
        <v>8</v>
      </c>
    </row>
    <row r="68" spans="1:4" ht="15">
      <c r="A68" s="7"/>
      <c r="B68" s="7"/>
      <c r="C68" s="7"/>
      <c r="D68" s="6" t="s">
        <v>8</v>
      </c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34">
      <selection activeCell="B50" sqref="B50:B53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4" ht="15.75">
      <c r="A4" s="13"/>
      <c r="B4" s="13"/>
      <c r="C4" s="13"/>
      <c r="D4" s="6" t="s">
        <v>8</v>
      </c>
    </row>
    <row r="5" spans="1:4" ht="15.75">
      <c r="A5" s="62">
        <v>36770</v>
      </c>
      <c r="B5" s="61"/>
      <c r="C5" s="61"/>
      <c r="D5" s="6" t="s">
        <v>8</v>
      </c>
    </row>
    <row r="6" spans="1:3" ht="15">
      <c r="A6" s="14" t="s">
        <v>8</v>
      </c>
      <c r="B6" s="14" t="s">
        <v>8</v>
      </c>
      <c r="C6" s="14"/>
    </row>
    <row r="7" spans="1:3" ht="15">
      <c r="A7" s="2" t="s">
        <v>8</v>
      </c>
      <c r="B7" s="2" t="s">
        <v>8</v>
      </c>
      <c r="C7" s="2"/>
    </row>
    <row r="8" spans="1:3" ht="15">
      <c r="A8" s="3" t="s">
        <v>9</v>
      </c>
      <c r="B8" s="3">
        <v>830</v>
      </c>
      <c r="C8" s="3" t="s">
        <v>8</v>
      </c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v>0</v>
      </c>
      <c r="C10" s="3"/>
    </row>
    <row r="11" spans="1:3" ht="15">
      <c r="A11" s="3" t="s">
        <v>12</v>
      </c>
      <c r="B11" s="3">
        <v>0</v>
      </c>
      <c r="C11" s="3" t="s">
        <v>8</v>
      </c>
    </row>
    <row r="12" spans="1:3" ht="15">
      <c r="A12" s="3" t="s">
        <v>13</v>
      </c>
      <c r="B12" s="24">
        <v>1135</v>
      </c>
      <c r="C12" s="24" t="s">
        <v>8</v>
      </c>
    </row>
    <row r="13" spans="1:3" ht="15">
      <c r="A13" s="3" t="s">
        <v>14</v>
      </c>
      <c r="B13" s="3">
        <v>750</v>
      </c>
      <c r="C13" s="24" t="s">
        <v>8</v>
      </c>
    </row>
    <row r="14" spans="1:3" ht="15">
      <c r="A14" s="3" t="s">
        <v>15</v>
      </c>
      <c r="B14" s="3">
        <v>1180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v>510</v>
      </c>
      <c r="C16" s="3"/>
    </row>
    <row r="17" spans="1:4" ht="15">
      <c r="A17" s="3" t="s">
        <v>18</v>
      </c>
      <c r="B17" s="3">
        <v>1260</v>
      </c>
      <c r="C17" s="3" t="s">
        <v>8</v>
      </c>
      <c r="D17" s="6" t="s">
        <v>8</v>
      </c>
    </row>
    <row r="18" spans="1:4" ht="15">
      <c r="A18" s="3" t="s">
        <v>19</v>
      </c>
      <c r="B18" s="3">
        <v>1125</v>
      </c>
      <c r="C18" s="3" t="s">
        <v>8</v>
      </c>
      <c r="D18" s="7" t="s">
        <v>8</v>
      </c>
    </row>
    <row r="19" spans="1:4" ht="15">
      <c r="A19" s="3" t="s">
        <v>20</v>
      </c>
      <c r="B19" s="3">
        <v>1000</v>
      </c>
      <c r="C19" s="3" t="s">
        <v>8</v>
      </c>
      <c r="D19" s="6" t="s">
        <v>8</v>
      </c>
    </row>
    <row r="20" spans="1:4" ht="15">
      <c r="A20" s="3" t="s">
        <v>21</v>
      </c>
      <c r="B20" s="24">
        <v>725</v>
      </c>
      <c r="C20" s="24" t="s">
        <v>8</v>
      </c>
      <c r="D20" s="6" t="s">
        <v>8</v>
      </c>
    </row>
    <row r="21" spans="1:4" ht="15">
      <c r="A21" s="3" t="s">
        <v>22</v>
      </c>
      <c r="B21" s="3">
        <v>660</v>
      </c>
      <c r="C21" s="3" t="s">
        <v>8</v>
      </c>
      <c r="D21" s="6" t="s">
        <v>8</v>
      </c>
    </row>
    <row r="22" spans="1:4" ht="15">
      <c r="A22" s="3" t="s">
        <v>23</v>
      </c>
      <c r="B22" s="24">
        <v>1190</v>
      </c>
      <c r="C22" s="24" t="s">
        <v>8</v>
      </c>
      <c r="D22" s="6" t="s">
        <v>8</v>
      </c>
    </row>
    <row r="23" spans="1:4" ht="15">
      <c r="A23" s="3" t="s">
        <v>24</v>
      </c>
      <c r="B23" s="3">
        <v>1235</v>
      </c>
      <c r="C23" s="3" t="s">
        <v>8</v>
      </c>
      <c r="D23" s="6" t="s">
        <v>8</v>
      </c>
    </row>
    <row r="24" spans="1:3" ht="15">
      <c r="A24" s="3" t="s">
        <v>25</v>
      </c>
      <c r="B24" s="24">
        <v>0</v>
      </c>
      <c r="C24" s="24" t="s">
        <v>8</v>
      </c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14605</v>
      </c>
      <c r="C26" s="3">
        <f>+B26</f>
        <v>14605</v>
      </c>
    </row>
    <row r="27" spans="1:3" ht="15">
      <c r="A27" s="18" t="s">
        <v>8</v>
      </c>
      <c r="B27" s="3" t="s">
        <v>8</v>
      </c>
      <c r="C27" s="3" t="s">
        <v>8</v>
      </c>
    </row>
    <row r="28" spans="1:3" ht="15">
      <c r="A28" s="3" t="s">
        <v>8</v>
      </c>
      <c r="B28" s="3" t="s">
        <v>8</v>
      </c>
      <c r="C28" s="3" t="s">
        <v>8</v>
      </c>
    </row>
    <row r="29" spans="1:4" ht="15">
      <c r="A29" s="3" t="s">
        <v>1</v>
      </c>
      <c r="B29" s="3" t="s">
        <v>8</v>
      </c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1095.38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76.68</v>
      </c>
      <c r="C32" s="3" t="s">
        <v>8</v>
      </c>
      <c r="D32" s="7">
        <f>SUM(B30:B32)</f>
        <v>1422.0600000000002</v>
      </c>
    </row>
    <row r="33" spans="1:4" ht="15">
      <c r="A33" s="24" t="s">
        <v>177</v>
      </c>
      <c r="B33" s="32">
        <v>26.75</v>
      </c>
      <c r="C33" s="3" t="s">
        <v>8</v>
      </c>
      <c r="D33" s="6" t="s">
        <v>8</v>
      </c>
    </row>
    <row r="34" spans="1:4" ht="15">
      <c r="A34" s="24" t="s">
        <v>178</v>
      </c>
      <c r="B34" s="32">
        <v>48.15</v>
      </c>
      <c r="C34" s="3" t="s">
        <v>8</v>
      </c>
      <c r="D34" s="6" t="s">
        <v>8</v>
      </c>
    </row>
    <row r="35" spans="1:4" ht="15">
      <c r="A35" s="24" t="s">
        <v>179</v>
      </c>
      <c r="B35" s="32">
        <v>117.7</v>
      </c>
      <c r="C35" s="3" t="s">
        <v>8</v>
      </c>
      <c r="D35" s="6" t="s">
        <v>8</v>
      </c>
    </row>
    <row r="36" spans="1:6" ht="15">
      <c r="A36" s="24" t="s">
        <v>180</v>
      </c>
      <c r="B36" s="32">
        <v>93.63</v>
      </c>
      <c r="C36" s="3"/>
      <c r="E36" s="6" t="s">
        <v>8</v>
      </c>
      <c r="F36" s="6" t="s">
        <v>8</v>
      </c>
    </row>
    <row r="37" spans="1:2" ht="15">
      <c r="A37" s="2" t="s">
        <v>181</v>
      </c>
      <c r="B37" s="1">
        <v>1690.6</v>
      </c>
    </row>
    <row r="38" spans="1:5" ht="15">
      <c r="A38" s="3" t="s">
        <v>8</v>
      </c>
      <c r="B38" s="32" t="s">
        <v>8</v>
      </c>
      <c r="C38" s="3" t="s">
        <v>8</v>
      </c>
      <c r="D38" s="7" t="s">
        <v>8</v>
      </c>
      <c r="E38" s="7" t="s">
        <v>8</v>
      </c>
    </row>
    <row r="39" spans="1:4" ht="15">
      <c r="A39" s="3" t="s">
        <v>35</v>
      </c>
      <c r="B39" s="3">
        <f>SUM(B30:B38)</f>
        <v>3398.8900000000003</v>
      </c>
      <c r="C39" s="1">
        <f>+B39</f>
        <v>3398.8900000000003</v>
      </c>
      <c r="D39" s="7"/>
    </row>
    <row r="40" spans="1:4" ht="15.75" thickBot="1">
      <c r="A40" s="4" t="s">
        <v>5</v>
      </c>
      <c r="B40" s="3"/>
      <c r="C40" s="5">
        <f>+C26-B39</f>
        <v>11206.11</v>
      </c>
      <c r="D40" s="6" t="s">
        <v>8</v>
      </c>
    </row>
    <row r="41" ht="15.75" thickTop="1">
      <c r="D41" s="6" t="s">
        <v>8</v>
      </c>
    </row>
    <row r="42" spans="1:3" ht="15.75">
      <c r="A42" s="59" t="s">
        <v>6</v>
      </c>
      <c r="B42" s="59"/>
      <c r="C42" s="59"/>
    </row>
    <row r="43" spans="1:3" ht="15.75">
      <c r="A43" s="17"/>
      <c r="B43" s="17" t="s">
        <v>8</v>
      </c>
      <c r="C43" s="17" t="s">
        <v>8</v>
      </c>
    </row>
    <row r="44" spans="1:3" ht="15.75">
      <c r="A44" s="61" t="s">
        <v>0</v>
      </c>
      <c r="B44" s="61"/>
      <c r="C44" s="61"/>
    </row>
    <row r="45" spans="1:3" ht="15.75">
      <c r="A45" s="17"/>
      <c r="B45" s="17"/>
      <c r="C45" s="17"/>
    </row>
    <row r="46" spans="1:4" ht="15.75">
      <c r="A46" s="62">
        <f>+A5</f>
        <v>36770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8</v>
      </c>
      <c r="B49" s="7"/>
      <c r="C49" s="7"/>
      <c r="D49" s="6" t="s">
        <v>8</v>
      </c>
    </row>
    <row r="50" spans="1:4" ht="15">
      <c r="A50" s="7" t="s">
        <v>37</v>
      </c>
      <c r="B50" s="7">
        <v>575</v>
      </c>
      <c r="C50" s="7"/>
      <c r="D50" s="6" t="s">
        <v>8</v>
      </c>
    </row>
    <row r="51" spans="1:3" ht="15">
      <c r="A51" s="7" t="s">
        <v>38</v>
      </c>
      <c r="B51" s="7">
        <v>880</v>
      </c>
      <c r="C51" s="7"/>
    </row>
    <row r="52" spans="1:3" ht="15">
      <c r="A52" s="7" t="s">
        <v>39</v>
      </c>
      <c r="B52" s="8">
        <v>1320</v>
      </c>
      <c r="C52" s="7"/>
    </row>
    <row r="53" spans="1:5" ht="15">
      <c r="A53" s="7" t="s">
        <v>40</v>
      </c>
      <c r="B53" s="7">
        <f>SUM(B50:B52)</f>
        <v>2775</v>
      </c>
      <c r="C53" s="7">
        <f>+B53</f>
        <v>2775</v>
      </c>
      <c r="D53" s="6" t="s">
        <v>8</v>
      </c>
      <c r="E53" s="6" t="s">
        <v>8</v>
      </c>
    </row>
    <row r="54" spans="1:3" ht="15">
      <c r="A54" s="7"/>
      <c r="B54" s="7" t="s">
        <v>8</v>
      </c>
      <c r="C54" s="7" t="s">
        <v>8</v>
      </c>
    </row>
    <row r="55" spans="1:4" ht="15">
      <c r="A55" s="7"/>
      <c r="B55" s="7" t="s">
        <v>8</v>
      </c>
      <c r="C55" s="7" t="s">
        <v>8</v>
      </c>
      <c r="D55" s="7" t="s">
        <v>8</v>
      </c>
    </row>
    <row r="56" spans="1:5" ht="15">
      <c r="A56" s="7" t="s">
        <v>1</v>
      </c>
      <c r="B56" s="7" t="s">
        <v>8</v>
      </c>
      <c r="C56" s="7" t="s">
        <v>8</v>
      </c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208.13</v>
      </c>
      <c r="C57" s="7" t="s">
        <v>8</v>
      </c>
      <c r="D57" s="7">
        <f>+B57+B31</f>
        <v>1303.5100000000002</v>
      </c>
      <c r="E57" s="6" t="s">
        <v>60</v>
      </c>
    </row>
    <row r="58" spans="1:5" ht="15">
      <c r="A58" s="7" t="s">
        <v>42</v>
      </c>
      <c r="B58" s="8">
        <f>ROUND(+B57*0.07,2)</f>
        <v>14.57</v>
      </c>
      <c r="C58" s="7"/>
      <c r="D58" s="7">
        <f>+B58+B32</f>
        <v>91.25</v>
      </c>
      <c r="E58" s="6" t="s">
        <v>62</v>
      </c>
    </row>
    <row r="59" spans="1:4" ht="15">
      <c r="A59" s="7"/>
      <c r="B59" s="7"/>
      <c r="C59" s="7"/>
      <c r="D59" s="7" t="s">
        <v>8</v>
      </c>
    </row>
    <row r="60" spans="1:3" ht="15">
      <c r="A60" s="7" t="s">
        <v>43</v>
      </c>
      <c r="B60" s="7">
        <f>SUM(B57:B58)</f>
        <v>222.7</v>
      </c>
      <c r="C60" s="8">
        <f>+B60</f>
        <v>222.7</v>
      </c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2552.3</v>
      </c>
      <c r="D62" s="7">
        <f>SUM(D56:D58)</f>
        <v>1644.7600000000002</v>
      </c>
      <c r="E62" s="6" t="s">
        <v>63</v>
      </c>
    </row>
    <row r="63" spans="1:4" ht="15.75" thickTop="1">
      <c r="A63" s="7"/>
      <c r="B63" s="7"/>
      <c r="C63" s="7"/>
      <c r="D63" s="7" t="s">
        <v>8</v>
      </c>
    </row>
    <row r="64" spans="1:3" ht="15">
      <c r="A64" s="7"/>
      <c r="B64" s="7"/>
      <c r="C64" s="7"/>
    </row>
    <row r="65" spans="1:3" ht="15">
      <c r="A65" s="7"/>
      <c r="B65" s="7"/>
      <c r="C65" s="7"/>
    </row>
    <row r="66" spans="1:4" ht="15">
      <c r="A66" s="7"/>
      <c r="B66" s="7"/>
      <c r="C66" s="7"/>
      <c r="D66" s="6" t="s">
        <v>8</v>
      </c>
    </row>
    <row r="67" spans="1:4" ht="15">
      <c r="A67" s="7"/>
      <c r="B67" s="7"/>
      <c r="C67" s="7"/>
      <c r="D67" s="6" t="s">
        <v>8</v>
      </c>
    </row>
    <row r="68" spans="1:4" ht="15">
      <c r="A68" s="7"/>
      <c r="B68" s="7"/>
      <c r="C68" s="7"/>
      <c r="D68" s="6" t="s">
        <v>8</v>
      </c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38">
      <selection activeCell="B50" sqref="B50:B53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4" ht="15.75">
      <c r="A4" s="13"/>
      <c r="B4" s="13"/>
      <c r="C4" s="13"/>
      <c r="D4" s="6" t="s">
        <v>8</v>
      </c>
    </row>
    <row r="5" spans="1:4" ht="15.75">
      <c r="A5" s="62">
        <v>36800</v>
      </c>
      <c r="B5" s="61"/>
      <c r="C5" s="61"/>
      <c r="D5" s="6" t="s">
        <v>8</v>
      </c>
    </row>
    <row r="6" spans="1:3" ht="15">
      <c r="A6" s="14" t="s">
        <v>8</v>
      </c>
      <c r="B6" s="14" t="s">
        <v>8</v>
      </c>
      <c r="C6" s="14"/>
    </row>
    <row r="7" spans="1:3" ht="15">
      <c r="A7" s="2" t="s">
        <v>8</v>
      </c>
      <c r="B7" s="2" t="s">
        <v>8</v>
      </c>
      <c r="C7" s="2"/>
    </row>
    <row r="8" spans="1:3" ht="15">
      <c r="A8" s="3" t="s">
        <v>9</v>
      </c>
      <c r="B8" s="3">
        <v>830</v>
      </c>
      <c r="C8" s="3" t="s">
        <v>8</v>
      </c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f>1300+1325</f>
        <v>2625</v>
      </c>
      <c r="C10" s="3"/>
    </row>
    <row r="11" spans="1:3" ht="15">
      <c r="A11" s="3" t="s">
        <v>12</v>
      </c>
      <c r="B11" s="3">
        <f>1235+1235</f>
        <v>2470</v>
      </c>
      <c r="C11" s="3" t="s">
        <v>8</v>
      </c>
    </row>
    <row r="12" spans="1:3" ht="15">
      <c r="A12" s="3" t="s">
        <v>13</v>
      </c>
      <c r="B12" s="24">
        <v>1135</v>
      </c>
      <c r="C12" s="24" t="s">
        <v>8</v>
      </c>
    </row>
    <row r="13" spans="1:3" ht="15">
      <c r="A13" s="3" t="s">
        <v>14</v>
      </c>
      <c r="B13" s="3">
        <v>750</v>
      </c>
      <c r="C13" s="24" t="s">
        <v>8</v>
      </c>
    </row>
    <row r="14" spans="1:3" ht="15">
      <c r="A14" s="3" t="s">
        <v>15</v>
      </c>
      <c r="B14" s="3">
        <v>1180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v>510</v>
      </c>
      <c r="C16" s="3"/>
    </row>
    <row r="17" spans="1:4" ht="15">
      <c r="A17" s="3" t="s">
        <v>18</v>
      </c>
      <c r="B17" s="3">
        <v>0</v>
      </c>
      <c r="C17" s="3" t="s">
        <v>8</v>
      </c>
      <c r="D17" s="6" t="s">
        <v>8</v>
      </c>
    </row>
    <row r="18" spans="1:4" ht="15">
      <c r="A18" s="3" t="s">
        <v>19</v>
      </c>
      <c r="B18" s="3">
        <v>1125</v>
      </c>
      <c r="C18" s="3" t="s">
        <v>8</v>
      </c>
      <c r="D18" s="7" t="s">
        <v>8</v>
      </c>
    </row>
    <row r="19" spans="1:4" ht="15">
      <c r="A19" s="3" t="s">
        <v>20</v>
      </c>
      <c r="B19" s="3">
        <v>1000</v>
      </c>
      <c r="C19" s="3" t="s">
        <v>8</v>
      </c>
      <c r="D19" s="6" t="s">
        <v>8</v>
      </c>
    </row>
    <row r="20" spans="1:4" ht="15">
      <c r="A20" s="3" t="s">
        <v>21</v>
      </c>
      <c r="B20" s="24">
        <v>725</v>
      </c>
      <c r="C20" s="24" t="s">
        <v>8</v>
      </c>
      <c r="D20" s="6" t="s">
        <v>8</v>
      </c>
    </row>
    <row r="21" spans="1:4" ht="15">
      <c r="A21" s="3" t="s">
        <v>22</v>
      </c>
      <c r="B21" s="3">
        <v>660</v>
      </c>
      <c r="C21" s="3" t="s">
        <v>8</v>
      </c>
      <c r="D21" s="6" t="s">
        <v>8</v>
      </c>
    </row>
    <row r="22" spans="1:4" ht="15">
      <c r="A22" s="3" t="s">
        <v>23</v>
      </c>
      <c r="B22" s="24">
        <v>0</v>
      </c>
      <c r="C22" s="24" t="s">
        <v>8</v>
      </c>
      <c r="D22" s="6" t="s">
        <v>8</v>
      </c>
    </row>
    <row r="23" spans="1:4" ht="15">
      <c r="A23" s="3" t="s">
        <v>24</v>
      </c>
      <c r="B23" s="3">
        <v>1235</v>
      </c>
      <c r="C23" s="3" t="s">
        <v>8</v>
      </c>
      <c r="D23" s="6" t="s">
        <v>8</v>
      </c>
    </row>
    <row r="24" spans="1:3" ht="15">
      <c r="A24" s="3" t="s">
        <v>25</v>
      </c>
      <c r="B24" s="24">
        <v>1920.93</v>
      </c>
      <c r="C24" s="24" t="s">
        <v>8</v>
      </c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19170.93</v>
      </c>
      <c r="C26" s="3">
        <f>+B26</f>
        <v>19170.93</v>
      </c>
    </row>
    <row r="27" spans="1:3" ht="15">
      <c r="A27" s="18" t="s">
        <v>8</v>
      </c>
      <c r="B27" s="3" t="s">
        <v>8</v>
      </c>
      <c r="C27" s="3" t="s">
        <v>8</v>
      </c>
    </row>
    <row r="28" spans="1:3" ht="15">
      <c r="A28" s="3" t="s">
        <v>8</v>
      </c>
      <c r="B28" s="3" t="s">
        <v>8</v>
      </c>
      <c r="C28" s="3" t="s">
        <v>8</v>
      </c>
    </row>
    <row r="29" spans="1:4" ht="15">
      <c r="A29" s="3" t="s">
        <v>1</v>
      </c>
      <c r="B29" s="3" t="s">
        <v>8</v>
      </c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1437.82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100.65</v>
      </c>
      <c r="C32" s="3" t="s">
        <v>8</v>
      </c>
      <c r="D32" s="7">
        <f>SUM(B30:B32)</f>
        <v>1788.47</v>
      </c>
    </row>
    <row r="33" spans="1:4" ht="15">
      <c r="A33" s="24" t="s">
        <v>182</v>
      </c>
      <c r="B33" s="32">
        <v>103.25</v>
      </c>
      <c r="C33" s="3" t="s">
        <v>8</v>
      </c>
      <c r="D33" s="6" t="s">
        <v>8</v>
      </c>
    </row>
    <row r="34" spans="1:4" ht="15">
      <c r="A34" s="24" t="s">
        <v>183</v>
      </c>
      <c r="B34" s="32">
        <v>215.46</v>
      </c>
      <c r="C34" s="3" t="s">
        <v>8</v>
      </c>
      <c r="D34" s="6" t="s">
        <v>8</v>
      </c>
    </row>
    <row r="35" spans="1:4" ht="15">
      <c r="A35" s="24" t="s">
        <v>184</v>
      </c>
      <c r="B35" s="32">
        <v>74.33</v>
      </c>
      <c r="C35" s="3" t="s">
        <v>8</v>
      </c>
      <c r="D35" s="6" t="s">
        <v>8</v>
      </c>
    </row>
    <row r="36" spans="1:6" ht="15">
      <c r="A36" s="24" t="s">
        <v>8</v>
      </c>
      <c r="B36" s="32" t="s">
        <v>8</v>
      </c>
      <c r="C36" s="3"/>
      <c r="E36" s="6" t="s">
        <v>8</v>
      </c>
      <c r="F36" s="6" t="s">
        <v>8</v>
      </c>
    </row>
    <row r="37" spans="1:2" ht="15">
      <c r="A37" s="2" t="s">
        <v>8</v>
      </c>
      <c r="B37" s="1">
        <v>1690.6</v>
      </c>
    </row>
    <row r="38" spans="1:5" ht="15">
      <c r="A38" s="3" t="s">
        <v>8</v>
      </c>
      <c r="B38" s="32" t="s">
        <v>8</v>
      </c>
      <c r="C38" s="3" t="s">
        <v>8</v>
      </c>
      <c r="D38" s="7" t="s">
        <v>8</v>
      </c>
      <c r="E38" s="7" t="s">
        <v>8</v>
      </c>
    </row>
    <row r="39" spans="1:4" ht="15">
      <c r="A39" s="3" t="s">
        <v>35</v>
      </c>
      <c r="B39" s="3">
        <f>SUM(B30:B38)</f>
        <v>3872.1099999999997</v>
      </c>
      <c r="C39" s="1">
        <f>+B39</f>
        <v>3872.1099999999997</v>
      </c>
      <c r="D39" s="7"/>
    </row>
    <row r="40" spans="1:4" ht="15.75" thickBot="1">
      <c r="A40" s="4" t="s">
        <v>5</v>
      </c>
      <c r="B40" s="3"/>
      <c r="C40" s="5">
        <f>+C26-B39</f>
        <v>15298.82</v>
      </c>
      <c r="D40" s="6" t="s">
        <v>8</v>
      </c>
    </row>
    <row r="41" ht="15.75" thickTop="1">
      <c r="D41" s="7"/>
    </row>
    <row r="42" spans="1:4" ht="15.75">
      <c r="A42" s="59" t="s">
        <v>6</v>
      </c>
      <c r="B42" s="59"/>
      <c r="C42" s="59"/>
      <c r="D42" s="7"/>
    </row>
    <row r="43" spans="1:4" ht="15.75">
      <c r="A43" s="17"/>
      <c r="B43" s="17" t="s">
        <v>8</v>
      </c>
      <c r="C43" s="17" t="s">
        <v>8</v>
      </c>
      <c r="D43" s="7"/>
    </row>
    <row r="44" spans="1:4" ht="15.75">
      <c r="A44" s="61" t="s">
        <v>0</v>
      </c>
      <c r="B44" s="61"/>
      <c r="C44" s="61"/>
      <c r="D44" s="7"/>
    </row>
    <row r="45" spans="1:3" ht="15.75">
      <c r="A45" s="17"/>
      <c r="B45" s="17"/>
      <c r="C45" s="17"/>
    </row>
    <row r="46" spans="1:4" ht="15.75">
      <c r="A46" s="62">
        <f>+A5</f>
        <v>36800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8</v>
      </c>
      <c r="B49" s="7"/>
      <c r="C49" s="7"/>
      <c r="D49" s="6" t="s">
        <v>8</v>
      </c>
    </row>
    <row r="50" spans="1:4" ht="15">
      <c r="A50" s="7" t="s">
        <v>37</v>
      </c>
      <c r="B50" s="7">
        <v>575</v>
      </c>
      <c r="C50" s="7"/>
      <c r="D50" s="6" t="s">
        <v>8</v>
      </c>
    </row>
    <row r="51" spans="1:3" ht="15">
      <c r="A51" s="7" t="s">
        <v>38</v>
      </c>
      <c r="B51" s="7">
        <v>880</v>
      </c>
      <c r="C51" s="7"/>
    </row>
    <row r="52" spans="1:3" ht="15">
      <c r="A52" s="7" t="s">
        <v>39</v>
      </c>
      <c r="B52" s="8">
        <v>1320</v>
      </c>
      <c r="C52" s="7"/>
    </row>
    <row r="53" spans="1:5" ht="15">
      <c r="A53" s="7" t="s">
        <v>40</v>
      </c>
      <c r="B53" s="7">
        <f>SUM(B50:B52)</f>
        <v>2775</v>
      </c>
      <c r="C53" s="7">
        <f>+B53</f>
        <v>2775</v>
      </c>
      <c r="D53" s="6" t="s">
        <v>8</v>
      </c>
      <c r="E53" s="6" t="s">
        <v>8</v>
      </c>
    </row>
    <row r="54" spans="1:3" ht="15">
      <c r="A54" s="7"/>
      <c r="B54" s="7" t="s">
        <v>8</v>
      </c>
      <c r="C54" s="7" t="s">
        <v>8</v>
      </c>
    </row>
    <row r="55" spans="1:4" ht="15">
      <c r="A55" s="7"/>
      <c r="B55" s="7" t="s">
        <v>8</v>
      </c>
      <c r="C55" s="7" t="s">
        <v>8</v>
      </c>
      <c r="D55" s="7" t="s">
        <v>8</v>
      </c>
    </row>
    <row r="56" spans="1:5" ht="15">
      <c r="A56" s="7" t="s">
        <v>1</v>
      </c>
      <c r="B56" s="7" t="s">
        <v>8</v>
      </c>
      <c r="C56" s="7" t="s">
        <v>8</v>
      </c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208.13</v>
      </c>
      <c r="C57" s="7" t="s">
        <v>8</v>
      </c>
      <c r="D57" s="7">
        <f>+B57+B31</f>
        <v>1645.9499999999998</v>
      </c>
      <c r="E57" s="6" t="s">
        <v>60</v>
      </c>
    </row>
    <row r="58" spans="1:5" ht="15">
      <c r="A58" s="7" t="s">
        <v>42</v>
      </c>
      <c r="B58" s="8">
        <f>ROUND(+B57*0.07,2)</f>
        <v>14.57</v>
      </c>
      <c r="C58" s="7"/>
      <c r="D58" s="7">
        <f>+B58+B32</f>
        <v>115.22</v>
      </c>
      <c r="E58" s="6" t="s">
        <v>62</v>
      </c>
    </row>
    <row r="59" spans="1:4" ht="15">
      <c r="A59" s="7"/>
      <c r="B59" s="7"/>
      <c r="C59" s="7"/>
      <c r="D59" s="7" t="s">
        <v>8</v>
      </c>
    </row>
    <row r="60" spans="1:3" ht="15">
      <c r="A60" s="7" t="s">
        <v>43</v>
      </c>
      <c r="B60" s="7">
        <f>SUM(B57:B58)</f>
        <v>222.7</v>
      </c>
      <c r="C60" s="8">
        <f>+B60</f>
        <v>222.7</v>
      </c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2552.3</v>
      </c>
      <c r="D62" s="7">
        <f>SUM(D56:D58)</f>
        <v>2011.1699999999998</v>
      </c>
      <c r="E62" s="6" t="s">
        <v>63</v>
      </c>
    </row>
    <row r="63" spans="1:4" ht="15.75" thickTop="1">
      <c r="A63" s="7"/>
      <c r="B63" s="7"/>
      <c r="C63" s="7"/>
      <c r="D63" s="7" t="s">
        <v>8</v>
      </c>
    </row>
    <row r="64" spans="1:3" ht="15">
      <c r="A64" s="7"/>
      <c r="B64" s="7"/>
      <c r="C64" s="7"/>
    </row>
    <row r="65" spans="1:3" ht="15">
      <c r="A65" s="7"/>
      <c r="B65" s="7"/>
      <c r="C65" s="7"/>
    </row>
    <row r="66" spans="1:4" ht="15">
      <c r="A66" s="7"/>
      <c r="B66" s="7"/>
      <c r="C66" s="7"/>
      <c r="D66" s="6" t="s">
        <v>8</v>
      </c>
    </row>
    <row r="67" spans="1:4" ht="15">
      <c r="A67" s="7"/>
      <c r="B67" s="7"/>
      <c r="C67" s="7"/>
      <c r="D67" s="6" t="s">
        <v>8</v>
      </c>
    </row>
    <row r="68" spans="1:4" ht="15">
      <c r="A68" s="7"/>
      <c r="B68" s="7"/>
      <c r="C68" s="7"/>
      <c r="D68" s="6" t="s">
        <v>8</v>
      </c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36">
      <selection activeCell="B50" sqref="B50:B54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4" ht="15.75">
      <c r="A4" s="13"/>
      <c r="B4" s="13"/>
      <c r="C4" s="13"/>
      <c r="D4" s="6" t="s">
        <v>8</v>
      </c>
    </row>
    <row r="5" spans="1:4" ht="15.75">
      <c r="A5" s="62">
        <v>36831</v>
      </c>
      <c r="B5" s="61"/>
      <c r="C5" s="61"/>
      <c r="D5" s="6" t="s">
        <v>8</v>
      </c>
    </row>
    <row r="6" spans="1:3" ht="15">
      <c r="A6" s="14" t="s">
        <v>8</v>
      </c>
      <c r="B6" s="14" t="s">
        <v>8</v>
      </c>
      <c r="C6" s="14"/>
    </row>
    <row r="7" spans="1:3" ht="15">
      <c r="A7" s="2" t="s">
        <v>8</v>
      </c>
      <c r="B7" s="2" t="s">
        <v>8</v>
      </c>
      <c r="C7" s="2"/>
    </row>
    <row r="8" spans="1:3" ht="15">
      <c r="A8" s="3" t="s">
        <v>9</v>
      </c>
      <c r="B8" s="3">
        <v>830</v>
      </c>
      <c r="C8" s="3" t="s">
        <v>8</v>
      </c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v>1275</v>
      </c>
      <c r="C10" s="3"/>
    </row>
    <row r="11" spans="1:3" ht="15">
      <c r="A11" s="3" t="s">
        <v>12</v>
      </c>
      <c r="B11" s="3">
        <v>1235</v>
      </c>
      <c r="C11" s="3" t="s">
        <v>8</v>
      </c>
    </row>
    <row r="12" spans="1:3" ht="15">
      <c r="A12" s="3" t="s">
        <v>13</v>
      </c>
      <c r="B12" s="24">
        <v>1135</v>
      </c>
      <c r="C12" s="24" t="s">
        <v>8</v>
      </c>
    </row>
    <row r="13" spans="1:3" ht="15">
      <c r="A13" s="3" t="s">
        <v>14</v>
      </c>
      <c r="B13" s="3">
        <v>750</v>
      </c>
      <c r="C13" s="24" t="s">
        <v>8</v>
      </c>
    </row>
    <row r="14" spans="1:3" ht="15">
      <c r="A14" s="3" t="s">
        <v>15</v>
      </c>
      <c r="B14" s="3">
        <v>1180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v>510</v>
      </c>
      <c r="C16" s="3"/>
    </row>
    <row r="17" spans="1:4" ht="15">
      <c r="A17" s="3" t="s">
        <v>18</v>
      </c>
      <c r="B17" s="3">
        <v>1350</v>
      </c>
      <c r="C17" s="3" t="s">
        <v>8</v>
      </c>
      <c r="D17" s="6" t="s">
        <v>8</v>
      </c>
    </row>
    <row r="18" spans="1:4" ht="15">
      <c r="A18" s="3" t="s">
        <v>19</v>
      </c>
      <c r="B18" s="3">
        <v>1125</v>
      </c>
      <c r="C18" s="3" t="s">
        <v>8</v>
      </c>
      <c r="D18" s="7" t="s">
        <v>8</v>
      </c>
    </row>
    <row r="19" spans="1:4" ht="15">
      <c r="A19" s="3" t="s">
        <v>20</v>
      </c>
      <c r="B19" s="3">
        <v>1000</v>
      </c>
      <c r="C19" s="3" t="s">
        <v>8</v>
      </c>
      <c r="D19" s="6" t="s">
        <v>8</v>
      </c>
    </row>
    <row r="20" spans="1:4" ht="15">
      <c r="A20" s="3" t="s">
        <v>21</v>
      </c>
      <c r="B20" s="24">
        <f>725+1405-725</f>
        <v>1405</v>
      </c>
      <c r="C20" s="24" t="s">
        <v>8</v>
      </c>
      <c r="D20" s="6" t="s">
        <v>8</v>
      </c>
    </row>
    <row r="21" spans="1:4" ht="15">
      <c r="A21" s="3" t="s">
        <v>22</v>
      </c>
      <c r="B21" s="3">
        <v>660</v>
      </c>
      <c r="C21" s="3" t="s">
        <v>8</v>
      </c>
      <c r="D21" s="6" t="s">
        <v>8</v>
      </c>
    </row>
    <row r="22" spans="1:4" ht="15">
      <c r="A22" s="3" t="s">
        <v>23</v>
      </c>
      <c r="B22" s="24">
        <f>1190*2</f>
        <v>2380</v>
      </c>
      <c r="C22" s="24" t="s">
        <v>8</v>
      </c>
      <c r="D22" s="6" t="s">
        <v>8</v>
      </c>
    </row>
    <row r="23" spans="1:4" ht="15">
      <c r="A23" s="3" t="s">
        <v>24</v>
      </c>
      <c r="B23" s="3">
        <v>0</v>
      </c>
      <c r="C23" s="3" t="s">
        <v>8</v>
      </c>
      <c r="D23" s="6" t="s">
        <v>8</v>
      </c>
    </row>
    <row r="24" spans="1:3" ht="15">
      <c r="A24" s="3" t="s">
        <v>25</v>
      </c>
      <c r="B24" s="24">
        <f>1816.02-450</f>
        <v>1366.02</v>
      </c>
      <c r="C24" s="24" t="s">
        <v>8</v>
      </c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19206.02</v>
      </c>
      <c r="C26" s="3">
        <f>+B26</f>
        <v>19206.02</v>
      </c>
    </row>
    <row r="27" spans="1:3" ht="15">
      <c r="A27" s="18" t="s">
        <v>8</v>
      </c>
      <c r="B27" s="3" t="s">
        <v>8</v>
      </c>
      <c r="C27" s="3" t="s">
        <v>8</v>
      </c>
    </row>
    <row r="28" spans="1:3" ht="15">
      <c r="A28" s="3" t="s">
        <v>8</v>
      </c>
      <c r="B28" s="3" t="s">
        <v>8</v>
      </c>
      <c r="C28" s="3" t="s">
        <v>8</v>
      </c>
    </row>
    <row r="29" spans="1:4" ht="15">
      <c r="A29" s="3" t="s">
        <v>1</v>
      </c>
      <c r="B29" s="3" t="s">
        <v>8</v>
      </c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1440.45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100.83</v>
      </c>
      <c r="C32" s="3" t="s">
        <v>8</v>
      </c>
      <c r="D32" s="7">
        <f>SUM(B30:B32)</f>
        <v>1791.28</v>
      </c>
    </row>
    <row r="33" spans="1:4" ht="15">
      <c r="A33" s="24" t="s">
        <v>185</v>
      </c>
      <c r="B33" s="32">
        <v>48.15</v>
      </c>
      <c r="C33" s="3" t="s">
        <v>8</v>
      </c>
      <c r="D33" s="6" t="s">
        <v>8</v>
      </c>
    </row>
    <row r="34" spans="1:4" ht="15">
      <c r="A34" s="24" t="s">
        <v>186</v>
      </c>
      <c r="B34" s="32">
        <v>74.9</v>
      </c>
      <c r="C34" s="3" t="s">
        <v>8</v>
      </c>
      <c r="D34" s="6" t="s">
        <v>8</v>
      </c>
    </row>
    <row r="35" spans="1:4" ht="15">
      <c r="A35" s="24" t="s">
        <v>188</v>
      </c>
      <c r="B35" s="32">
        <v>235.4</v>
      </c>
      <c r="C35" s="3" t="s">
        <v>8</v>
      </c>
      <c r="D35" s="6" t="s">
        <v>8</v>
      </c>
    </row>
    <row r="36" spans="1:6" ht="15">
      <c r="A36" s="24" t="s">
        <v>189</v>
      </c>
      <c r="B36" s="32">
        <v>1690</v>
      </c>
      <c r="C36" s="3"/>
      <c r="E36" s="6" t="s">
        <v>8</v>
      </c>
      <c r="F36" s="6" t="s">
        <v>8</v>
      </c>
    </row>
    <row r="37" spans="1:2" ht="15">
      <c r="A37" s="2" t="s">
        <v>187</v>
      </c>
      <c r="B37" s="32">
        <v>1797.6</v>
      </c>
    </row>
    <row r="38" spans="1:5" ht="15">
      <c r="A38" s="3" t="s">
        <v>190</v>
      </c>
      <c r="B38" s="32">
        <v>687</v>
      </c>
      <c r="C38" s="3" t="s">
        <v>8</v>
      </c>
      <c r="D38" s="7" t="s">
        <v>8</v>
      </c>
      <c r="E38" s="7" t="s">
        <v>8</v>
      </c>
    </row>
    <row r="39" spans="1:4" ht="15">
      <c r="A39" s="3" t="s">
        <v>35</v>
      </c>
      <c r="B39" s="3">
        <f>SUM(B30:B38)</f>
        <v>6324.33</v>
      </c>
      <c r="C39" s="1">
        <f>+B39</f>
        <v>6324.33</v>
      </c>
      <c r="D39" s="7"/>
    </row>
    <row r="40" spans="1:4" ht="15.75" thickBot="1">
      <c r="A40" s="4" t="s">
        <v>5</v>
      </c>
      <c r="B40" s="3"/>
      <c r="C40" s="5">
        <f>+C26-B39</f>
        <v>12881.69</v>
      </c>
      <c r="D40" s="6" t="s">
        <v>8</v>
      </c>
    </row>
    <row r="41" spans="3:4" ht="15.75" thickTop="1">
      <c r="C41" s="6" t="s">
        <v>8</v>
      </c>
      <c r="D41" s="7"/>
    </row>
    <row r="42" spans="1:4" ht="15.75">
      <c r="A42" s="59" t="s">
        <v>6</v>
      </c>
      <c r="B42" s="59"/>
      <c r="C42" s="59"/>
      <c r="D42" s="7"/>
    </row>
    <row r="43" spans="1:4" ht="15.75">
      <c r="A43" s="17"/>
      <c r="B43" s="17" t="s">
        <v>8</v>
      </c>
      <c r="C43" s="17" t="s">
        <v>8</v>
      </c>
      <c r="D43" s="7"/>
    </row>
    <row r="44" spans="1:4" ht="15.75">
      <c r="A44" s="61" t="s">
        <v>0</v>
      </c>
      <c r="B44" s="61"/>
      <c r="C44" s="61"/>
      <c r="D44" s="7"/>
    </row>
    <row r="45" spans="1:3" ht="15.75">
      <c r="A45" s="17"/>
      <c r="B45" s="17"/>
      <c r="C45" s="17"/>
    </row>
    <row r="46" spans="1:4" ht="15.75">
      <c r="A46" s="62">
        <f>+A5</f>
        <v>36831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8</v>
      </c>
      <c r="B49" s="7"/>
      <c r="C49" s="7"/>
      <c r="D49" s="6" t="s">
        <v>8</v>
      </c>
    </row>
    <row r="50" spans="1:4" ht="15">
      <c r="A50" s="7" t="s">
        <v>37</v>
      </c>
      <c r="B50" s="7">
        <v>575</v>
      </c>
      <c r="C50" s="7"/>
      <c r="D50" s="6" t="s">
        <v>8</v>
      </c>
    </row>
    <row r="51" spans="1:3" ht="15">
      <c r="A51" s="7" t="s">
        <v>38</v>
      </c>
      <c r="B51" s="7">
        <v>880</v>
      </c>
      <c r="C51" s="7"/>
    </row>
    <row r="52" spans="1:3" ht="15">
      <c r="A52" s="7" t="s">
        <v>39</v>
      </c>
      <c r="B52" s="8">
        <v>1320</v>
      </c>
      <c r="C52" s="7"/>
    </row>
    <row r="53" spans="1:5" ht="15">
      <c r="A53" s="7" t="s">
        <v>40</v>
      </c>
      <c r="B53" s="7">
        <f>SUM(B50:B52)</f>
        <v>2775</v>
      </c>
      <c r="C53" s="7">
        <f>+B53</f>
        <v>2775</v>
      </c>
      <c r="D53" s="6" t="s">
        <v>8</v>
      </c>
      <c r="E53" s="6" t="s">
        <v>8</v>
      </c>
    </row>
    <row r="54" spans="1:3" ht="15">
      <c r="A54" s="7"/>
      <c r="B54" s="7" t="s">
        <v>8</v>
      </c>
      <c r="C54" s="7" t="s">
        <v>8</v>
      </c>
    </row>
    <row r="55" spans="1:4" ht="15">
      <c r="A55" s="7"/>
      <c r="B55" s="7" t="s">
        <v>8</v>
      </c>
      <c r="C55" s="7" t="s">
        <v>8</v>
      </c>
      <c r="D55" s="7" t="s">
        <v>8</v>
      </c>
    </row>
    <row r="56" spans="1:5" ht="15">
      <c r="A56" s="7" t="s">
        <v>1</v>
      </c>
      <c r="B56" s="7" t="s">
        <v>8</v>
      </c>
      <c r="C56" s="7" t="s">
        <v>8</v>
      </c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208.13</v>
      </c>
      <c r="C57" s="7" t="s">
        <v>8</v>
      </c>
      <c r="D57" s="7">
        <f>+B57+B31</f>
        <v>1648.58</v>
      </c>
      <c r="E57" s="6" t="s">
        <v>60</v>
      </c>
    </row>
    <row r="58" spans="1:5" ht="15">
      <c r="A58" s="7" t="s">
        <v>42</v>
      </c>
      <c r="B58" s="8">
        <f>ROUND(+B57*0.07,2)</f>
        <v>14.57</v>
      </c>
      <c r="C58" s="7"/>
      <c r="D58" s="7">
        <f>+B58+B32</f>
        <v>115.4</v>
      </c>
      <c r="E58" s="6" t="s">
        <v>62</v>
      </c>
    </row>
    <row r="59" spans="1:4" ht="15">
      <c r="A59" s="7"/>
      <c r="B59" s="7"/>
      <c r="C59" s="7"/>
      <c r="D59" s="7" t="s">
        <v>8</v>
      </c>
    </row>
    <row r="60" spans="1:4" ht="15">
      <c r="A60" s="7" t="s">
        <v>43</v>
      </c>
      <c r="B60" s="7">
        <f>SUM(B57:B58)</f>
        <v>222.7</v>
      </c>
      <c r="C60" s="8">
        <f>+B60</f>
        <v>222.7</v>
      </c>
      <c r="D60" s="7" t="s">
        <v>8</v>
      </c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2552.3</v>
      </c>
      <c r="D62" s="7">
        <f>SUM(D56:D58)</f>
        <v>2013.98</v>
      </c>
      <c r="E62" s="6" t="s">
        <v>63</v>
      </c>
    </row>
    <row r="63" spans="1:5" ht="15.75" thickTop="1">
      <c r="A63" s="7"/>
      <c r="B63" s="7"/>
      <c r="C63" s="7"/>
      <c r="D63" s="7" t="s">
        <v>8</v>
      </c>
      <c r="E63" s="6" t="s">
        <v>8</v>
      </c>
    </row>
    <row r="64" spans="1:5" ht="15">
      <c r="A64" s="7"/>
      <c r="B64" s="7"/>
      <c r="C64" s="7"/>
      <c r="E64" s="6" t="s">
        <v>8</v>
      </c>
    </row>
    <row r="65" spans="1:3" ht="15">
      <c r="A65" s="7"/>
      <c r="B65" s="7"/>
      <c r="C65" s="7"/>
    </row>
    <row r="66" spans="1:3" ht="15">
      <c r="A66" s="7"/>
      <c r="B66" s="7"/>
      <c r="C66" s="7"/>
    </row>
    <row r="67" spans="1:4" ht="15">
      <c r="A67" s="7"/>
      <c r="B67" s="7"/>
      <c r="C67" s="7"/>
      <c r="D67" s="6" t="s">
        <v>8</v>
      </c>
    </row>
    <row r="68" spans="1:4" ht="15">
      <c r="A68" s="7"/>
      <c r="B68" s="7"/>
      <c r="C68" s="7"/>
      <c r="D68" s="6" t="s">
        <v>8</v>
      </c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8"/>
  <sheetViews>
    <sheetView workbookViewId="0" topLeftCell="A49">
      <selection activeCell="B53" sqref="B50:B53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3" ht="15.75">
      <c r="A4" s="13"/>
      <c r="B4" s="13"/>
      <c r="C4" s="13"/>
    </row>
    <row r="5" spans="1:3" ht="15.75">
      <c r="A5" s="60" t="s">
        <v>46</v>
      </c>
      <c r="B5" s="61"/>
      <c r="C5" s="61"/>
    </row>
    <row r="6" spans="1:3" ht="15">
      <c r="A6" s="14"/>
      <c r="B6" s="14"/>
      <c r="C6" s="14"/>
    </row>
    <row r="7" spans="1:3" ht="15">
      <c r="A7" s="2"/>
      <c r="B7" s="2"/>
      <c r="C7" s="2"/>
    </row>
    <row r="8" spans="1:3" ht="15">
      <c r="A8" s="3" t="s">
        <v>9</v>
      </c>
      <c r="B8" s="3">
        <v>775</v>
      </c>
      <c r="C8" s="3" t="s">
        <v>8</v>
      </c>
    </row>
    <row r="9" spans="1:3" ht="15">
      <c r="A9" s="3" t="s">
        <v>10</v>
      </c>
      <c r="B9" s="3">
        <v>1040</v>
      </c>
      <c r="C9" s="3"/>
    </row>
    <row r="10" spans="1:3" ht="15">
      <c r="A10" s="3" t="s">
        <v>11</v>
      </c>
      <c r="B10" s="3">
        <v>1350</v>
      </c>
      <c r="C10" s="3"/>
    </row>
    <row r="11" spans="1:3" ht="15">
      <c r="A11" s="3" t="s">
        <v>12</v>
      </c>
      <c r="B11" s="3">
        <v>1150</v>
      </c>
      <c r="C11" s="3"/>
    </row>
    <row r="12" spans="1:3" ht="15">
      <c r="A12" s="3" t="s">
        <v>13</v>
      </c>
      <c r="B12" s="3">
        <v>1135</v>
      </c>
      <c r="C12" s="3"/>
    </row>
    <row r="13" spans="1:3" ht="15">
      <c r="A13" s="3" t="s">
        <v>14</v>
      </c>
      <c r="B13" s="3">
        <v>0</v>
      </c>
      <c r="C13" s="3"/>
    </row>
    <row r="14" spans="1:3" ht="15">
      <c r="A14" s="3" t="s">
        <v>15</v>
      </c>
      <c r="B14" s="3">
        <v>1100</v>
      </c>
      <c r="C14" s="3"/>
    </row>
    <row r="15" spans="1:3" ht="15">
      <c r="A15" s="3" t="s">
        <v>16</v>
      </c>
      <c r="B15" s="3">
        <v>630</v>
      </c>
      <c r="C15" s="3"/>
    </row>
    <row r="16" spans="1:3" ht="15">
      <c r="A16" s="3" t="s">
        <v>17</v>
      </c>
      <c r="B16" s="3">
        <v>475</v>
      </c>
      <c r="C16" s="3"/>
    </row>
    <row r="17" spans="1:3" ht="15">
      <c r="A17" s="3" t="s">
        <v>18</v>
      </c>
      <c r="B17" s="3">
        <v>1220</v>
      </c>
      <c r="C17" s="3" t="s">
        <v>8</v>
      </c>
    </row>
    <row r="18" spans="1:4" ht="15">
      <c r="A18" s="3" t="s">
        <v>19</v>
      </c>
      <c r="B18" s="3">
        <f>500+287.5+156.25</f>
        <v>943.75</v>
      </c>
      <c r="C18" s="3" t="s">
        <v>47</v>
      </c>
      <c r="D18" s="7" t="s">
        <v>8</v>
      </c>
    </row>
    <row r="19" spans="1:3" ht="15">
      <c r="A19" s="3" t="s">
        <v>20</v>
      </c>
      <c r="B19" s="3">
        <v>1100</v>
      </c>
      <c r="C19" s="3"/>
    </row>
    <row r="20" spans="1:3" ht="15">
      <c r="A20" s="3" t="s">
        <v>21</v>
      </c>
      <c r="B20" s="3">
        <v>725</v>
      </c>
      <c r="C20" s="3"/>
    </row>
    <row r="21" spans="1:3" ht="15">
      <c r="A21" s="3" t="s">
        <v>22</v>
      </c>
      <c r="B21" s="3">
        <v>600</v>
      </c>
      <c r="C21" s="3"/>
    </row>
    <row r="22" spans="1:3" ht="15">
      <c r="A22" s="3" t="s">
        <v>23</v>
      </c>
      <c r="B22" s="3">
        <v>1190</v>
      </c>
      <c r="C22" s="3"/>
    </row>
    <row r="23" spans="1:3" ht="15">
      <c r="A23" s="3" t="s">
        <v>24</v>
      </c>
      <c r="B23" s="3">
        <v>1150</v>
      </c>
      <c r="C23" s="3"/>
    </row>
    <row r="24" spans="1:3" ht="15">
      <c r="A24" s="3" t="s">
        <v>25</v>
      </c>
      <c r="B24" s="3">
        <v>1280</v>
      </c>
      <c r="C24" s="3" t="s">
        <v>8</v>
      </c>
    </row>
    <row r="25" spans="1:3" ht="15">
      <c r="A25" s="3" t="s">
        <v>26</v>
      </c>
      <c r="B25" s="1">
        <v>1125</v>
      </c>
      <c r="C25" s="3"/>
    </row>
    <row r="26" spans="1:3" ht="15">
      <c r="A26" s="3" t="s">
        <v>27</v>
      </c>
      <c r="B26" s="3">
        <f>SUM(B8:B25)</f>
        <v>16988.75</v>
      </c>
      <c r="C26" s="3">
        <f>+B26</f>
        <v>16988.75</v>
      </c>
    </row>
    <row r="27" spans="1:3" ht="15">
      <c r="A27" s="3"/>
      <c r="B27" s="3" t="s">
        <v>8</v>
      </c>
      <c r="C27" s="3" t="s">
        <v>8</v>
      </c>
    </row>
    <row r="28" spans="1:3" ht="15">
      <c r="A28" s="3"/>
      <c r="B28" s="3"/>
      <c r="C28" s="3" t="s">
        <v>8</v>
      </c>
    </row>
    <row r="29" spans="1:4" ht="15">
      <c r="A29" s="3" t="s">
        <v>1</v>
      </c>
      <c r="B29" s="3"/>
      <c r="C29" s="3" t="s">
        <v>8</v>
      </c>
      <c r="D29" s="6" t="s">
        <v>8</v>
      </c>
    </row>
    <row r="30" spans="1:5" ht="15">
      <c r="A30" s="3" t="s">
        <v>82</v>
      </c>
      <c r="B30" s="3">
        <v>250</v>
      </c>
      <c r="C30" s="3" t="s">
        <v>8</v>
      </c>
      <c r="D30" s="6" t="s">
        <v>8</v>
      </c>
      <c r="E30" s="6" t="s">
        <v>8</v>
      </c>
    </row>
    <row r="31" spans="1:5" ht="15">
      <c r="A31" s="3" t="s">
        <v>29</v>
      </c>
      <c r="B31" s="3">
        <f>ROUND(+C26*0.075,2)</f>
        <v>1274.16</v>
      </c>
      <c r="C31" s="3" t="s">
        <v>8</v>
      </c>
      <c r="D31" s="6" t="s">
        <v>8</v>
      </c>
      <c r="E31" s="6" t="s">
        <v>8</v>
      </c>
    </row>
    <row r="32" spans="1:4" ht="15">
      <c r="A32" s="3" t="s">
        <v>28</v>
      </c>
      <c r="B32" s="3">
        <f>ROUND(+B31*0.07,2)</f>
        <v>89.19</v>
      </c>
      <c r="C32" s="18" t="s">
        <v>8</v>
      </c>
      <c r="D32" s="7">
        <f>SUM(B30:B32)</f>
        <v>1613.3500000000001</v>
      </c>
    </row>
    <row r="33" spans="1:4" ht="15">
      <c r="A33" s="3" t="s">
        <v>48</v>
      </c>
      <c r="B33" s="3"/>
      <c r="C33" s="3" t="s">
        <v>8</v>
      </c>
      <c r="D33" s="6" t="s">
        <v>8</v>
      </c>
    </row>
    <row r="34" spans="1:4" ht="15">
      <c r="A34" s="15" t="s">
        <v>49</v>
      </c>
      <c r="B34" s="1">
        <v>1.58</v>
      </c>
      <c r="C34" s="3" t="s">
        <v>8</v>
      </c>
      <c r="D34" s="6" t="s">
        <v>8</v>
      </c>
    </row>
    <row r="35" spans="1:3" ht="15">
      <c r="A35" s="3" t="s">
        <v>8</v>
      </c>
      <c r="B35" s="1"/>
      <c r="C35" s="3"/>
    </row>
    <row r="36" spans="1:3" ht="15">
      <c r="A36" s="3"/>
      <c r="B36" s="3"/>
      <c r="C36" s="3"/>
    </row>
    <row r="37" spans="1:3" ht="15">
      <c r="A37" s="3" t="s">
        <v>35</v>
      </c>
      <c r="B37" s="3">
        <f>SUM(B30:B35)</f>
        <v>1614.93</v>
      </c>
      <c r="C37" s="1">
        <f>+B37</f>
        <v>1614.93</v>
      </c>
    </row>
    <row r="38" spans="1:3" ht="15">
      <c r="A38" s="3"/>
      <c r="B38" s="3"/>
      <c r="C38" s="3"/>
    </row>
    <row r="39" spans="1:4" ht="15.75" thickBot="1">
      <c r="A39" s="4" t="s">
        <v>5</v>
      </c>
      <c r="B39" s="3"/>
      <c r="C39" s="5">
        <f>+C26-B37</f>
        <v>15373.82</v>
      </c>
      <c r="D39" s="7" t="s">
        <v>8</v>
      </c>
    </row>
    <row r="40" spans="1:3" ht="15.75" thickTop="1">
      <c r="A40" s="16"/>
      <c r="B40" s="16"/>
      <c r="C40" s="16"/>
    </row>
    <row r="41" spans="1:3" ht="15.75">
      <c r="A41" s="59" t="s">
        <v>6</v>
      </c>
      <c r="B41" s="59"/>
      <c r="C41" s="59"/>
    </row>
    <row r="42" spans="1:3" ht="15.75">
      <c r="A42" s="17"/>
      <c r="B42" s="17"/>
      <c r="C42" s="17"/>
    </row>
    <row r="43" spans="1:3" ht="15.75">
      <c r="A43" s="59" t="s">
        <v>0</v>
      </c>
      <c r="B43" s="59"/>
      <c r="C43" s="59"/>
    </row>
    <row r="44" spans="1:3" ht="15.75">
      <c r="A44" s="17"/>
      <c r="B44" s="17"/>
      <c r="C44" s="17"/>
    </row>
    <row r="45" spans="1:3" ht="15.75">
      <c r="A45" s="60" t="str">
        <f>+A5</f>
        <v>July 1999</v>
      </c>
      <c r="B45" s="59"/>
      <c r="C45" s="59"/>
    </row>
    <row r="46" spans="1:3" ht="15">
      <c r="A46" s="7"/>
      <c r="B46" s="7"/>
      <c r="C46" s="7"/>
    </row>
    <row r="47" spans="1:3" ht="15">
      <c r="A47" s="7"/>
      <c r="B47" s="7"/>
      <c r="C47" s="7" t="s">
        <v>8</v>
      </c>
    </row>
    <row r="48" spans="1:3" ht="15">
      <c r="A48" s="7"/>
      <c r="B48" s="7"/>
      <c r="C48" s="7"/>
    </row>
    <row r="49" spans="1:3" ht="15">
      <c r="A49" s="7" t="s">
        <v>7</v>
      </c>
      <c r="B49" s="7"/>
      <c r="C49" s="7"/>
    </row>
    <row r="50" spans="1:3" ht="15">
      <c r="A50" s="7" t="s">
        <v>37</v>
      </c>
      <c r="B50" s="7">
        <v>535</v>
      </c>
      <c r="C50" s="7"/>
    </row>
    <row r="51" spans="1:3" ht="15">
      <c r="A51" s="7" t="s">
        <v>38</v>
      </c>
      <c r="B51" s="7">
        <v>820</v>
      </c>
      <c r="C51" s="7"/>
    </row>
    <row r="52" spans="1:3" ht="15">
      <c r="A52" s="7" t="s">
        <v>39</v>
      </c>
      <c r="B52" s="8">
        <v>1225</v>
      </c>
      <c r="C52" s="7"/>
    </row>
    <row r="53" spans="1:3" ht="15">
      <c r="A53" s="7" t="s">
        <v>40</v>
      </c>
      <c r="B53" s="7">
        <f>SUM(B50:B52)</f>
        <v>2580</v>
      </c>
      <c r="C53" s="7">
        <f>+B53</f>
        <v>2580</v>
      </c>
    </row>
    <row r="54" spans="1:3" ht="15">
      <c r="A54" s="7"/>
      <c r="B54" s="7"/>
      <c r="C54" s="7"/>
    </row>
    <row r="55" spans="1:3" ht="15">
      <c r="A55" s="7"/>
      <c r="B55" s="7"/>
      <c r="C55" s="7"/>
    </row>
    <row r="56" spans="1:5" ht="15">
      <c r="A56" s="7" t="s">
        <v>1</v>
      </c>
      <c r="B56" s="7"/>
      <c r="C56" s="7"/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193.5</v>
      </c>
      <c r="C57" s="7"/>
      <c r="D57" s="7">
        <f>+B57+B31</f>
        <v>1467.66</v>
      </c>
      <c r="E57" s="6" t="s">
        <v>60</v>
      </c>
    </row>
    <row r="58" spans="1:5" ht="15">
      <c r="A58" s="7" t="s">
        <v>42</v>
      </c>
      <c r="B58" s="8">
        <f>ROUND(+B57*0.07,2)</f>
        <v>13.55</v>
      </c>
      <c r="C58" s="7"/>
      <c r="D58" s="7">
        <f>+B58+B32</f>
        <v>102.74</v>
      </c>
      <c r="E58" s="6" t="s">
        <v>62</v>
      </c>
    </row>
    <row r="59" spans="1:4" ht="15">
      <c r="A59" s="7"/>
      <c r="B59" s="7"/>
      <c r="C59" s="7"/>
      <c r="D59" s="6" t="s">
        <v>8</v>
      </c>
    </row>
    <row r="60" spans="1:3" ht="15">
      <c r="A60" s="7" t="s">
        <v>43</v>
      </c>
      <c r="B60" s="7">
        <f>SUM(B57:B58)</f>
        <v>207.05</v>
      </c>
      <c r="C60" s="8">
        <f>+B60</f>
        <v>207.05</v>
      </c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2372.95</v>
      </c>
      <c r="D62" s="7">
        <f>SUM(D56:D58)</f>
        <v>1820.4</v>
      </c>
      <c r="E62" s="6" t="s">
        <v>63</v>
      </c>
    </row>
    <row r="63" spans="1:4" ht="15.75" thickTop="1">
      <c r="A63" s="7"/>
      <c r="B63" s="7"/>
      <c r="C63" s="7"/>
      <c r="D63" s="7" t="s">
        <v>8</v>
      </c>
    </row>
    <row r="64" spans="1:3" ht="15">
      <c r="A64" s="7"/>
      <c r="B64" s="7"/>
      <c r="C64" s="7"/>
    </row>
    <row r="65" spans="1:3" ht="15">
      <c r="A65" s="7"/>
      <c r="B65" s="7"/>
      <c r="C65" s="7"/>
    </row>
    <row r="66" spans="1:3" ht="15">
      <c r="A66" s="7"/>
      <c r="B66" s="7"/>
      <c r="C66" s="7"/>
    </row>
    <row r="67" spans="1:3" ht="15">
      <c r="A67" s="7"/>
      <c r="B67" s="7"/>
      <c r="C67" s="7"/>
    </row>
    <row r="68" spans="1:3" ht="15">
      <c r="A68" s="7"/>
      <c r="B68" s="7"/>
      <c r="C68" s="7"/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3:C43"/>
    <mergeCell ref="A45:C45"/>
    <mergeCell ref="A1:C1"/>
    <mergeCell ref="A3:C3"/>
    <mergeCell ref="A5:C5"/>
    <mergeCell ref="A41:C41"/>
  </mergeCells>
  <printOptions/>
  <pageMargins left="0.75" right="0.75" top="0.75" bottom="0.75" header="0.5" footer="0.5"/>
  <pageSetup horizontalDpi="600" verticalDpi="600" orientation="portrait" r:id="rId1"/>
  <rowBreaks count="1" manualBreakCount="1">
    <brk id="40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40">
      <selection activeCell="B50" sqref="B50:B53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4" ht="15.75">
      <c r="A4" s="13"/>
      <c r="B4" s="13"/>
      <c r="C4" s="13"/>
      <c r="D4" s="6" t="s">
        <v>8</v>
      </c>
    </row>
    <row r="5" spans="1:4" ht="15.75">
      <c r="A5" s="62">
        <v>36861</v>
      </c>
      <c r="B5" s="61"/>
      <c r="C5" s="61"/>
      <c r="D5" s="6" t="s">
        <v>8</v>
      </c>
    </row>
    <row r="6" spans="1:3" ht="15">
      <c r="A6" s="14" t="s">
        <v>8</v>
      </c>
      <c r="B6" s="14" t="s">
        <v>8</v>
      </c>
      <c r="C6" s="14"/>
    </row>
    <row r="7" spans="1:3" ht="15">
      <c r="A7" s="2" t="s">
        <v>8</v>
      </c>
      <c r="B7" s="2" t="s">
        <v>8</v>
      </c>
      <c r="C7" s="2"/>
    </row>
    <row r="8" spans="1:3" ht="15">
      <c r="A8" s="3" t="s">
        <v>9</v>
      </c>
      <c r="B8" s="3">
        <v>830</v>
      </c>
      <c r="C8" s="3" t="s">
        <v>8</v>
      </c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v>0</v>
      </c>
      <c r="C10" s="3"/>
    </row>
    <row r="11" spans="1:3" ht="15">
      <c r="A11" s="3" t="s">
        <v>12</v>
      </c>
      <c r="B11" s="3">
        <f>1235+15*2</f>
        <v>1265</v>
      </c>
      <c r="C11" s="3" t="s">
        <v>8</v>
      </c>
    </row>
    <row r="12" spans="1:3" ht="15">
      <c r="A12" s="3" t="s">
        <v>13</v>
      </c>
      <c r="B12" s="24">
        <v>0</v>
      </c>
      <c r="C12" s="24" t="s">
        <v>8</v>
      </c>
    </row>
    <row r="13" spans="1:3" ht="15">
      <c r="A13" s="3" t="s">
        <v>14</v>
      </c>
      <c r="B13" s="3">
        <v>750</v>
      </c>
      <c r="C13" s="24" t="s">
        <v>8</v>
      </c>
    </row>
    <row r="14" spans="1:3" ht="15">
      <c r="A14" s="3" t="s">
        <v>15</v>
      </c>
      <c r="B14" s="3">
        <v>1180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v>510</v>
      </c>
      <c r="C16" s="3"/>
    </row>
    <row r="17" spans="1:4" ht="15">
      <c r="A17" s="3" t="s">
        <v>18</v>
      </c>
      <c r="B17" s="3">
        <v>1350</v>
      </c>
      <c r="C17" s="3" t="s">
        <v>8</v>
      </c>
      <c r="D17" s="6" t="s">
        <v>8</v>
      </c>
    </row>
    <row r="18" spans="1:4" ht="15">
      <c r="A18" s="3" t="s">
        <v>19</v>
      </c>
      <c r="B18" s="3">
        <v>1125</v>
      </c>
      <c r="C18" s="3" t="s">
        <v>8</v>
      </c>
      <c r="D18" s="7" t="s">
        <v>8</v>
      </c>
    </row>
    <row r="19" spans="1:4" ht="15">
      <c r="A19" s="3" t="s">
        <v>20</v>
      </c>
      <c r="B19" s="3">
        <v>1000</v>
      </c>
      <c r="C19" s="3" t="s">
        <v>8</v>
      </c>
      <c r="D19" s="6" t="s">
        <v>8</v>
      </c>
    </row>
    <row r="20" spans="1:4" ht="15">
      <c r="A20" s="3" t="s">
        <v>21</v>
      </c>
      <c r="B20" s="24">
        <v>0</v>
      </c>
      <c r="C20" s="24" t="s">
        <v>8</v>
      </c>
      <c r="D20" s="6" t="s">
        <v>8</v>
      </c>
    </row>
    <row r="21" spans="1:4" ht="15">
      <c r="A21" s="3" t="s">
        <v>22</v>
      </c>
      <c r="B21" s="3">
        <v>660</v>
      </c>
      <c r="C21" s="3" t="s">
        <v>8</v>
      </c>
      <c r="D21" s="6" t="s">
        <v>8</v>
      </c>
    </row>
    <row r="22" spans="1:4" ht="15">
      <c r="A22" s="3" t="s">
        <v>23</v>
      </c>
      <c r="B22" s="24">
        <v>1190</v>
      </c>
      <c r="C22" s="24" t="s">
        <v>8</v>
      </c>
      <c r="D22" s="6" t="s">
        <v>8</v>
      </c>
    </row>
    <row r="23" spans="1:4" ht="15">
      <c r="A23" s="3" t="s">
        <v>24</v>
      </c>
      <c r="B23" s="3">
        <f>1235*2</f>
        <v>2470</v>
      </c>
      <c r="C23" s="3" t="s">
        <v>8</v>
      </c>
      <c r="D23" s="6" t="s">
        <v>8</v>
      </c>
    </row>
    <row r="24" spans="1:3" ht="15">
      <c r="A24" s="3" t="s">
        <v>25</v>
      </c>
      <c r="B24" s="24">
        <v>0</v>
      </c>
      <c r="C24" s="24" t="s">
        <v>8</v>
      </c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15335</v>
      </c>
      <c r="C26" s="3">
        <f>+B26</f>
        <v>15335</v>
      </c>
    </row>
    <row r="27" spans="1:3" ht="15">
      <c r="A27" s="18" t="s">
        <v>8</v>
      </c>
      <c r="B27" s="3" t="s">
        <v>8</v>
      </c>
      <c r="C27" s="3" t="s">
        <v>8</v>
      </c>
    </row>
    <row r="28" spans="1:3" ht="15">
      <c r="A28" s="3" t="s">
        <v>8</v>
      </c>
      <c r="B28" s="3" t="s">
        <v>8</v>
      </c>
      <c r="C28" s="3" t="s">
        <v>8</v>
      </c>
    </row>
    <row r="29" spans="1:4" ht="15">
      <c r="A29" s="3" t="s">
        <v>1</v>
      </c>
      <c r="B29" s="3" t="s">
        <v>8</v>
      </c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1150.13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80.51</v>
      </c>
      <c r="C32" s="3" t="s">
        <v>8</v>
      </c>
      <c r="D32" s="7">
        <f>SUM(B30:B32)</f>
        <v>1480.64</v>
      </c>
    </row>
    <row r="33" spans="1:4" ht="15">
      <c r="A33" s="24" t="s">
        <v>191</v>
      </c>
      <c r="B33" s="32">
        <v>155.15</v>
      </c>
      <c r="C33" s="3" t="s">
        <v>8</v>
      </c>
      <c r="D33" s="6" t="s">
        <v>8</v>
      </c>
    </row>
    <row r="34" spans="1:4" ht="15">
      <c r="A34" s="24" t="s">
        <v>192</v>
      </c>
      <c r="B34" s="32">
        <v>128.4</v>
      </c>
      <c r="C34" s="3" t="s">
        <v>8</v>
      </c>
      <c r="D34" s="6" t="s">
        <v>8</v>
      </c>
    </row>
    <row r="35" spans="1:4" ht="15">
      <c r="A35" s="24" t="s">
        <v>193</v>
      </c>
      <c r="B35" s="32">
        <v>60</v>
      </c>
      <c r="C35" s="3" t="s">
        <v>8</v>
      </c>
      <c r="D35" s="6" t="s">
        <v>8</v>
      </c>
    </row>
    <row r="36" spans="1:6" ht="15">
      <c r="A36" s="24" t="s">
        <v>194</v>
      </c>
      <c r="B36" s="32">
        <v>225</v>
      </c>
      <c r="C36" s="3"/>
      <c r="E36" s="6" t="s">
        <v>8</v>
      </c>
      <c r="F36" s="6" t="s">
        <v>8</v>
      </c>
    </row>
    <row r="37" spans="1:2" ht="15">
      <c r="A37" s="2" t="s">
        <v>195</v>
      </c>
      <c r="B37" s="32">
        <v>135</v>
      </c>
    </row>
    <row r="38" spans="1:5" ht="15">
      <c r="A38" s="3" t="s">
        <v>196</v>
      </c>
      <c r="B38" s="32">
        <v>290</v>
      </c>
      <c r="C38" s="3" t="s">
        <v>8</v>
      </c>
      <c r="D38" s="7" t="s">
        <v>8</v>
      </c>
      <c r="E38" s="7" t="s">
        <v>8</v>
      </c>
    </row>
    <row r="39" spans="1:5" ht="15">
      <c r="A39" s="3" t="s">
        <v>197</v>
      </c>
      <c r="B39" s="32">
        <v>10.25</v>
      </c>
      <c r="C39" s="3"/>
      <c r="D39" s="7"/>
      <c r="E39" s="7"/>
    </row>
    <row r="40" spans="1:4" ht="15">
      <c r="A40" s="3" t="s">
        <v>35</v>
      </c>
      <c r="B40" s="3">
        <f>SUM(B30:B39)</f>
        <v>2484.4400000000005</v>
      </c>
      <c r="C40" s="1">
        <f>+B40</f>
        <v>2484.4400000000005</v>
      </c>
      <c r="D40" s="7"/>
    </row>
    <row r="41" spans="1:4" ht="15.75" thickBot="1">
      <c r="A41" s="4" t="s">
        <v>5</v>
      </c>
      <c r="B41" s="3"/>
      <c r="C41" s="5">
        <f>+C26-B40</f>
        <v>12850.56</v>
      </c>
      <c r="D41" s="6" t="s">
        <v>8</v>
      </c>
    </row>
    <row r="42" spans="1:4" ht="16.5" thickTop="1">
      <c r="A42" s="59" t="s">
        <v>6</v>
      </c>
      <c r="B42" s="59"/>
      <c r="C42" s="59"/>
      <c r="D42" s="7"/>
    </row>
    <row r="43" spans="1:4" ht="15.75">
      <c r="A43" s="17"/>
      <c r="B43" s="17" t="s">
        <v>8</v>
      </c>
      <c r="C43" s="17" t="s">
        <v>8</v>
      </c>
      <c r="D43" s="7"/>
    </row>
    <row r="44" spans="1:4" ht="15.75">
      <c r="A44" s="61" t="s">
        <v>0</v>
      </c>
      <c r="B44" s="61"/>
      <c r="C44" s="61"/>
      <c r="D44" s="7"/>
    </row>
    <row r="45" spans="1:3" ht="15.75">
      <c r="A45" s="17" t="s">
        <v>8</v>
      </c>
      <c r="B45" s="17"/>
      <c r="C45" s="17"/>
    </row>
    <row r="46" spans="1:4" ht="15.75">
      <c r="A46" s="62">
        <f>+A5</f>
        <v>36861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8</v>
      </c>
      <c r="B49" s="7"/>
      <c r="C49" s="7"/>
      <c r="D49" s="6" t="s">
        <v>8</v>
      </c>
    </row>
    <row r="50" spans="1:4" ht="15">
      <c r="A50" s="7" t="s">
        <v>37</v>
      </c>
      <c r="B50" s="7">
        <v>0</v>
      </c>
      <c r="C50" s="7"/>
      <c r="D50" s="6" t="s">
        <v>8</v>
      </c>
    </row>
    <row r="51" spans="1:3" ht="15">
      <c r="A51" s="7" t="s">
        <v>38</v>
      </c>
      <c r="B51" s="7">
        <v>880</v>
      </c>
      <c r="C51" s="7"/>
    </row>
    <row r="52" spans="1:3" ht="15">
      <c r="A52" s="7" t="s">
        <v>39</v>
      </c>
      <c r="B52" s="8">
        <v>1320</v>
      </c>
      <c r="C52" s="7"/>
    </row>
    <row r="53" spans="1:5" ht="15">
      <c r="A53" s="7" t="s">
        <v>40</v>
      </c>
      <c r="B53" s="7">
        <f>SUM(B50:B52)</f>
        <v>2200</v>
      </c>
      <c r="C53" s="7">
        <f>+B53</f>
        <v>2200</v>
      </c>
      <c r="D53" s="6" t="s">
        <v>8</v>
      </c>
      <c r="E53" s="6" t="s">
        <v>8</v>
      </c>
    </row>
    <row r="54" spans="1:3" ht="15">
      <c r="A54" s="7"/>
      <c r="B54" s="7" t="s">
        <v>8</v>
      </c>
      <c r="C54" s="7" t="s">
        <v>8</v>
      </c>
    </row>
    <row r="55" spans="1:4" ht="15">
      <c r="A55" s="7"/>
      <c r="B55" s="7" t="s">
        <v>8</v>
      </c>
      <c r="C55" s="7" t="s">
        <v>8</v>
      </c>
      <c r="D55" s="7" t="s">
        <v>8</v>
      </c>
    </row>
    <row r="56" spans="1:5" ht="15">
      <c r="A56" s="7" t="s">
        <v>1</v>
      </c>
      <c r="B56" s="7" t="s">
        <v>8</v>
      </c>
      <c r="C56" s="7" t="s">
        <v>8</v>
      </c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165</v>
      </c>
      <c r="C57" s="7" t="s">
        <v>8</v>
      </c>
      <c r="D57" s="7">
        <f>+B57+B31</f>
        <v>1315.13</v>
      </c>
      <c r="E57" s="6" t="s">
        <v>60</v>
      </c>
    </row>
    <row r="58" spans="1:5" ht="15">
      <c r="A58" s="7" t="s">
        <v>42</v>
      </c>
      <c r="B58" s="8">
        <f>ROUND(+B57*0.07,2)</f>
        <v>11.55</v>
      </c>
      <c r="C58" s="7"/>
      <c r="D58" s="7">
        <f>+B58+B32</f>
        <v>92.06</v>
      </c>
      <c r="E58" s="6" t="s">
        <v>62</v>
      </c>
    </row>
    <row r="59" spans="1:4" ht="15">
      <c r="A59" s="7"/>
      <c r="B59" s="7"/>
      <c r="C59" s="7"/>
      <c r="D59" s="7" t="s">
        <v>8</v>
      </c>
    </row>
    <row r="60" spans="1:4" ht="15">
      <c r="A60" s="7" t="s">
        <v>43</v>
      </c>
      <c r="B60" s="7">
        <f>SUM(B57:B58)</f>
        <v>176.55</v>
      </c>
      <c r="C60" s="8">
        <f>+B60</f>
        <v>176.55</v>
      </c>
      <c r="D60" s="7" t="s">
        <v>8</v>
      </c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2023.45</v>
      </c>
      <c r="D62" s="7">
        <f>SUM(D56:D58)</f>
        <v>1657.19</v>
      </c>
      <c r="E62" s="6" t="s">
        <v>63</v>
      </c>
    </row>
    <row r="63" spans="1:5" ht="15.75" thickTop="1">
      <c r="A63" s="7"/>
      <c r="B63" s="7"/>
      <c r="C63" s="7"/>
      <c r="D63" s="7" t="s">
        <v>8</v>
      </c>
      <c r="E63" s="6" t="s">
        <v>8</v>
      </c>
    </row>
    <row r="64" spans="1:5" ht="15">
      <c r="A64" s="7"/>
      <c r="B64" s="7"/>
      <c r="C64" s="7"/>
      <c r="E64" s="6" t="s">
        <v>8</v>
      </c>
    </row>
    <row r="65" spans="1:3" ht="15">
      <c r="A65" s="7"/>
      <c r="B65" s="7"/>
      <c r="C65" s="7"/>
    </row>
    <row r="66" spans="1:3" ht="15">
      <c r="A66" s="7"/>
      <c r="B66" s="7"/>
      <c r="C66" s="7"/>
    </row>
    <row r="67" spans="1:4" ht="15">
      <c r="A67" s="7"/>
      <c r="B67" s="7"/>
      <c r="C67" s="7"/>
      <c r="D67" s="6" t="s">
        <v>8</v>
      </c>
    </row>
    <row r="68" spans="1:4" ht="15">
      <c r="A68" s="7"/>
      <c r="B68" s="7"/>
      <c r="C68" s="7"/>
      <c r="D68" s="6" t="s">
        <v>8</v>
      </c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1">
      <selection activeCell="A8" sqref="A1:IV16384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4" ht="15.75">
      <c r="A4" s="13"/>
      <c r="B4" s="13"/>
      <c r="C4" s="13"/>
      <c r="D4" s="6" t="s">
        <v>8</v>
      </c>
    </row>
    <row r="5" spans="1:4" ht="15.75">
      <c r="A5" s="62">
        <v>36892</v>
      </c>
      <c r="B5" s="61"/>
      <c r="C5" s="61"/>
      <c r="D5" s="6" t="s">
        <v>8</v>
      </c>
    </row>
    <row r="6" spans="1:3" ht="15">
      <c r="A6" s="14" t="s">
        <v>8</v>
      </c>
      <c r="B6" s="14" t="s">
        <v>8</v>
      </c>
      <c r="C6" s="14"/>
    </row>
    <row r="7" spans="1:3" ht="15">
      <c r="A7" s="2" t="s">
        <v>8</v>
      </c>
      <c r="B7" s="2" t="s">
        <v>8</v>
      </c>
      <c r="C7" s="2"/>
    </row>
    <row r="8" spans="1:3" ht="15">
      <c r="A8" s="3" t="s">
        <v>9</v>
      </c>
      <c r="B8" s="3">
        <v>830</v>
      </c>
      <c r="C8" s="3" t="s">
        <v>8</v>
      </c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v>1300</v>
      </c>
      <c r="C10" s="3"/>
    </row>
    <row r="11" spans="1:3" ht="15">
      <c r="A11" s="3" t="s">
        <v>12</v>
      </c>
      <c r="B11" s="3">
        <v>1235</v>
      </c>
      <c r="C11" s="3" t="s">
        <v>8</v>
      </c>
    </row>
    <row r="12" spans="1:3" ht="15">
      <c r="A12" s="3" t="s">
        <v>13</v>
      </c>
      <c r="B12" s="24">
        <v>1135</v>
      </c>
      <c r="C12" s="24" t="s">
        <v>8</v>
      </c>
    </row>
    <row r="13" spans="1:3" ht="15">
      <c r="A13" s="3" t="s">
        <v>14</v>
      </c>
      <c r="B13" s="3">
        <v>750</v>
      </c>
      <c r="C13" s="24" t="s">
        <v>8</v>
      </c>
    </row>
    <row r="14" spans="1:3" ht="15">
      <c r="A14" s="3" t="s">
        <v>15</v>
      </c>
      <c r="B14" s="3">
        <v>1180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v>510</v>
      </c>
      <c r="C16" s="3"/>
    </row>
    <row r="17" spans="1:4" ht="15">
      <c r="A17" s="3" t="s">
        <v>18</v>
      </c>
      <c r="B17" s="3">
        <v>1350</v>
      </c>
      <c r="C17" s="3" t="s">
        <v>8</v>
      </c>
      <c r="D17" s="6" t="s">
        <v>8</v>
      </c>
    </row>
    <row r="18" spans="1:4" ht="15">
      <c r="A18" s="3" t="s">
        <v>19</v>
      </c>
      <c r="B18" s="3">
        <v>1125</v>
      </c>
      <c r="C18" s="3" t="s">
        <v>8</v>
      </c>
      <c r="D18" s="7" t="s">
        <v>8</v>
      </c>
    </row>
    <row r="19" spans="1:4" ht="15">
      <c r="A19" s="3" t="s">
        <v>20</v>
      </c>
      <c r="B19" s="3">
        <v>1000</v>
      </c>
      <c r="C19" s="3" t="s">
        <v>8</v>
      </c>
      <c r="D19" s="6" t="s">
        <v>8</v>
      </c>
    </row>
    <row r="20" spans="1:4" ht="15">
      <c r="A20" s="3" t="s">
        <v>21</v>
      </c>
      <c r="B20" s="24">
        <v>725</v>
      </c>
      <c r="C20" s="24" t="s">
        <v>8</v>
      </c>
      <c r="D20" s="6" t="s">
        <v>8</v>
      </c>
    </row>
    <row r="21" spans="1:4" ht="15">
      <c r="A21" s="3" t="s">
        <v>22</v>
      </c>
      <c r="B21" s="3">
        <v>660</v>
      </c>
      <c r="C21" s="3" t="s">
        <v>8</v>
      </c>
      <c r="D21" s="6" t="s">
        <v>8</v>
      </c>
    </row>
    <row r="22" spans="1:4" ht="15">
      <c r="A22" s="3" t="s">
        <v>23</v>
      </c>
      <c r="B22" s="24">
        <v>1190</v>
      </c>
      <c r="C22" s="24" t="s">
        <v>8</v>
      </c>
      <c r="D22" s="6" t="s">
        <v>8</v>
      </c>
    </row>
    <row r="23" spans="1:4" ht="15">
      <c r="A23" s="3" t="s">
        <v>24</v>
      </c>
      <c r="B23" s="3">
        <v>1235</v>
      </c>
      <c r="C23" s="3" t="s">
        <v>8</v>
      </c>
      <c r="D23" s="6" t="s">
        <v>8</v>
      </c>
    </row>
    <row r="24" spans="1:3" ht="15">
      <c r="A24" s="3" t="s">
        <v>25</v>
      </c>
      <c r="B24" s="24">
        <v>1350</v>
      </c>
      <c r="C24" s="24" t="s">
        <v>8</v>
      </c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18580</v>
      </c>
      <c r="C26" s="3">
        <f>+B26</f>
        <v>18580</v>
      </c>
    </row>
    <row r="27" spans="1:3" ht="15">
      <c r="A27" s="18" t="s">
        <v>8</v>
      </c>
      <c r="B27" s="3" t="s">
        <v>8</v>
      </c>
      <c r="C27" s="3" t="s">
        <v>8</v>
      </c>
    </row>
    <row r="28" spans="1:3" ht="15">
      <c r="A28" s="3" t="s">
        <v>8</v>
      </c>
      <c r="B28" s="3" t="s">
        <v>8</v>
      </c>
      <c r="C28" s="3" t="s">
        <v>8</v>
      </c>
    </row>
    <row r="29" spans="1:4" ht="15">
      <c r="A29" s="3" t="s">
        <v>1</v>
      </c>
      <c r="B29" s="3" t="s">
        <v>8</v>
      </c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1393.5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97.55</v>
      </c>
      <c r="C32" s="3" t="s">
        <v>8</v>
      </c>
      <c r="D32" s="7">
        <f>SUM(B30:B32)</f>
        <v>1741.05</v>
      </c>
    </row>
    <row r="33" spans="1:4" ht="15">
      <c r="A33" s="24" t="s">
        <v>185</v>
      </c>
      <c r="B33" s="32">
        <v>48.15</v>
      </c>
      <c r="C33" s="3" t="s">
        <v>8</v>
      </c>
      <c r="D33" s="6" t="s">
        <v>8</v>
      </c>
    </row>
    <row r="34" spans="1:4" ht="15">
      <c r="A34" s="24" t="s">
        <v>186</v>
      </c>
      <c r="B34" s="32">
        <v>74.9</v>
      </c>
      <c r="C34" s="3" t="s">
        <v>8</v>
      </c>
      <c r="D34" s="6" t="s">
        <v>8</v>
      </c>
    </row>
    <row r="35" spans="1:4" ht="15">
      <c r="A35" s="24" t="s">
        <v>188</v>
      </c>
      <c r="B35" s="32">
        <v>235.4</v>
      </c>
      <c r="C35" s="3" t="s">
        <v>8</v>
      </c>
      <c r="D35" s="6" t="s">
        <v>8</v>
      </c>
    </row>
    <row r="36" spans="1:6" ht="15">
      <c r="A36" s="24" t="s">
        <v>189</v>
      </c>
      <c r="B36" s="32">
        <v>1690</v>
      </c>
      <c r="C36" s="3"/>
      <c r="E36" s="6" t="s">
        <v>8</v>
      </c>
      <c r="F36" s="6" t="s">
        <v>8</v>
      </c>
    </row>
    <row r="37" spans="1:2" ht="15">
      <c r="A37" s="2" t="s">
        <v>187</v>
      </c>
      <c r="B37" s="32">
        <v>1797.6</v>
      </c>
    </row>
    <row r="38" spans="1:5" ht="15">
      <c r="A38" s="3" t="s">
        <v>190</v>
      </c>
      <c r="B38" s="32">
        <v>687</v>
      </c>
      <c r="C38" s="3" t="s">
        <v>8</v>
      </c>
      <c r="D38" s="7" t="s">
        <v>8</v>
      </c>
      <c r="E38" s="7" t="s">
        <v>8</v>
      </c>
    </row>
    <row r="39" spans="1:4" ht="15">
      <c r="A39" s="3" t="s">
        <v>35</v>
      </c>
      <c r="B39" s="3">
        <f>SUM(B30:B38)</f>
        <v>6274.1</v>
      </c>
      <c r="C39" s="1">
        <f>+B39</f>
        <v>6274.1</v>
      </c>
      <c r="D39" s="7"/>
    </row>
    <row r="40" spans="1:4" ht="15.75" thickBot="1">
      <c r="A40" s="4" t="s">
        <v>5</v>
      </c>
      <c r="B40" s="3"/>
      <c r="C40" s="5">
        <f>+C26-B39</f>
        <v>12305.9</v>
      </c>
      <c r="D40" s="6" t="s">
        <v>8</v>
      </c>
    </row>
    <row r="41" spans="3:4" ht="15.75" thickTop="1">
      <c r="C41" s="6" t="s">
        <v>8</v>
      </c>
      <c r="D41" s="7"/>
    </row>
    <row r="42" spans="1:4" ht="15.75">
      <c r="A42" s="59" t="s">
        <v>6</v>
      </c>
      <c r="B42" s="59"/>
      <c r="C42" s="59"/>
      <c r="D42" s="7"/>
    </row>
    <row r="43" spans="1:4" ht="15.75">
      <c r="A43" s="17"/>
      <c r="B43" s="17" t="s">
        <v>8</v>
      </c>
      <c r="C43" s="17" t="s">
        <v>8</v>
      </c>
      <c r="D43" s="7"/>
    </row>
    <row r="44" spans="1:4" ht="15.75">
      <c r="A44" s="61" t="s">
        <v>0</v>
      </c>
      <c r="B44" s="61"/>
      <c r="C44" s="61"/>
      <c r="D44" s="7"/>
    </row>
    <row r="45" spans="1:3" ht="15.75">
      <c r="A45" s="17"/>
      <c r="B45" s="17"/>
      <c r="C45" s="17"/>
    </row>
    <row r="46" spans="1:4" ht="15.75">
      <c r="A46" s="62">
        <f>+A5</f>
        <v>36892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8</v>
      </c>
      <c r="B49" s="7"/>
      <c r="C49" s="7"/>
      <c r="D49" s="6" t="s">
        <v>8</v>
      </c>
    </row>
    <row r="50" spans="1:4" ht="15">
      <c r="A50" s="7" t="s">
        <v>37</v>
      </c>
      <c r="B50" s="7">
        <v>575</v>
      </c>
      <c r="C50" s="7"/>
      <c r="D50" s="6" t="s">
        <v>8</v>
      </c>
    </row>
    <row r="51" spans="1:3" ht="15">
      <c r="A51" s="7" t="s">
        <v>38</v>
      </c>
      <c r="B51" s="7">
        <v>880</v>
      </c>
      <c r="C51" s="7"/>
    </row>
    <row r="52" spans="1:3" ht="15">
      <c r="A52" s="7" t="s">
        <v>39</v>
      </c>
      <c r="B52" s="8">
        <v>1320</v>
      </c>
      <c r="C52" s="7"/>
    </row>
    <row r="53" spans="1:5" ht="15">
      <c r="A53" s="7" t="s">
        <v>40</v>
      </c>
      <c r="B53" s="7">
        <f>SUM(B50:B52)</f>
        <v>2775</v>
      </c>
      <c r="C53" s="7">
        <f>+B53</f>
        <v>2775</v>
      </c>
      <c r="D53" s="6" t="s">
        <v>8</v>
      </c>
      <c r="E53" s="6" t="s">
        <v>8</v>
      </c>
    </row>
    <row r="54" spans="1:3" ht="15">
      <c r="A54" s="7"/>
      <c r="B54" s="7" t="s">
        <v>8</v>
      </c>
      <c r="C54" s="7" t="s">
        <v>8</v>
      </c>
    </row>
    <row r="55" spans="1:4" ht="15">
      <c r="A55" s="7"/>
      <c r="B55" s="7" t="s">
        <v>8</v>
      </c>
      <c r="C55" s="7" t="s">
        <v>8</v>
      </c>
      <c r="D55" s="7" t="s">
        <v>8</v>
      </c>
    </row>
    <row r="56" spans="1:5" ht="15">
      <c r="A56" s="7" t="s">
        <v>1</v>
      </c>
      <c r="B56" s="7" t="s">
        <v>8</v>
      </c>
      <c r="C56" s="7" t="s">
        <v>8</v>
      </c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208.13</v>
      </c>
      <c r="C57" s="7" t="s">
        <v>8</v>
      </c>
      <c r="D57" s="7">
        <f>+B57+B31</f>
        <v>1601.63</v>
      </c>
      <c r="E57" s="6" t="s">
        <v>60</v>
      </c>
    </row>
    <row r="58" spans="1:5" ht="15">
      <c r="A58" s="7" t="s">
        <v>42</v>
      </c>
      <c r="B58" s="8">
        <f>ROUND(+B57*0.07,2)</f>
        <v>14.57</v>
      </c>
      <c r="C58" s="7"/>
      <c r="D58" s="7">
        <f>+B58+B32</f>
        <v>112.12</v>
      </c>
      <c r="E58" s="6" t="s">
        <v>62</v>
      </c>
    </row>
    <row r="59" spans="1:4" ht="15">
      <c r="A59" s="7"/>
      <c r="B59" s="7"/>
      <c r="C59" s="7"/>
      <c r="D59" s="7" t="s">
        <v>8</v>
      </c>
    </row>
    <row r="60" spans="1:4" ht="15">
      <c r="A60" s="7" t="s">
        <v>43</v>
      </c>
      <c r="B60" s="7">
        <f>SUM(B57:B58)</f>
        <v>222.7</v>
      </c>
      <c r="C60" s="8">
        <f>+B60</f>
        <v>222.7</v>
      </c>
      <c r="D60" s="7" t="s">
        <v>8</v>
      </c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2552.3</v>
      </c>
      <c r="D62" s="7">
        <f>SUM(D56:D58)</f>
        <v>1963.75</v>
      </c>
      <c r="E62" s="6" t="s">
        <v>63</v>
      </c>
    </row>
    <row r="63" spans="1:5" ht="15.75" thickTop="1">
      <c r="A63" s="7"/>
      <c r="B63" s="7"/>
      <c r="C63" s="7"/>
      <c r="D63" s="7" t="s">
        <v>8</v>
      </c>
      <c r="E63" s="6" t="s">
        <v>8</v>
      </c>
    </row>
    <row r="64" spans="1:5" ht="15">
      <c r="A64" s="7"/>
      <c r="B64" s="7"/>
      <c r="C64" s="7"/>
      <c r="E64" s="6" t="s">
        <v>8</v>
      </c>
    </row>
    <row r="65" spans="1:3" ht="15">
      <c r="A65" s="7"/>
      <c r="B65" s="7"/>
      <c r="C65" s="7"/>
    </row>
    <row r="66" spans="1:3" ht="15">
      <c r="A66" s="7"/>
      <c r="B66" s="7"/>
      <c r="C66" s="7"/>
    </row>
    <row r="67" spans="1:4" ht="15">
      <c r="A67" s="7"/>
      <c r="B67" s="7"/>
      <c r="C67" s="7"/>
      <c r="D67" s="6" t="s">
        <v>8</v>
      </c>
    </row>
    <row r="68" spans="1:4" ht="15">
      <c r="A68" s="7"/>
      <c r="B68" s="7"/>
      <c r="C68" s="7"/>
      <c r="D68" s="6" t="s">
        <v>8</v>
      </c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38">
      <selection activeCell="B50" sqref="B50:B53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4" ht="15.75">
      <c r="A4" s="13"/>
      <c r="B4" s="13"/>
      <c r="C4" s="13"/>
      <c r="D4" s="6" t="s">
        <v>8</v>
      </c>
    </row>
    <row r="5" spans="1:4" ht="15.75">
      <c r="A5" s="62">
        <v>36892</v>
      </c>
      <c r="B5" s="61"/>
      <c r="C5" s="61"/>
      <c r="D5" s="6" t="s">
        <v>8</v>
      </c>
    </row>
    <row r="6" spans="1:3" ht="15">
      <c r="A6" s="14" t="s">
        <v>8</v>
      </c>
      <c r="B6" s="14" t="s">
        <v>8</v>
      </c>
      <c r="C6" s="14"/>
    </row>
    <row r="7" spans="1:3" ht="15">
      <c r="A7" s="2" t="s">
        <v>8</v>
      </c>
      <c r="B7" s="2" t="s">
        <v>8</v>
      </c>
      <c r="C7" s="2"/>
    </row>
    <row r="8" spans="1:3" ht="15">
      <c r="A8" s="3" t="s">
        <v>9</v>
      </c>
      <c r="B8" s="3">
        <v>830</v>
      </c>
      <c r="C8" s="3" t="s">
        <v>8</v>
      </c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v>0</v>
      </c>
      <c r="C10" s="3"/>
    </row>
    <row r="11" spans="1:3" ht="15">
      <c r="A11" s="3" t="s">
        <v>12</v>
      </c>
      <c r="B11" s="3">
        <v>1235</v>
      </c>
      <c r="C11" s="3" t="s">
        <v>8</v>
      </c>
    </row>
    <row r="12" spans="1:3" ht="15">
      <c r="A12" s="3" t="s">
        <v>13</v>
      </c>
      <c r="B12" s="24">
        <f>1135*2</f>
        <v>2270</v>
      </c>
      <c r="C12" s="24" t="s">
        <v>8</v>
      </c>
    </row>
    <row r="13" spans="1:3" ht="15">
      <c r="A13" s="3" t="s">
        <v>14</v>
      </c>
      <c r="B13" s="3">
        <v>750</v>
      </c>
      <c r="C13" s="24" t="s">
        <v>8</v>
      </c>
    </row>
    <row r="14" spans="1:3" ht="15">
      <c r="A14" s="3" t="s">
        <v>15</v>
      </c>
      <c r="B14" s="3">
        <v>1180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v>510</v>
      </c>
      <c r="C16" s="3"/>
    </row>
    <row r="17" spans="1:4" ht="15">
      <c r="A17" s="3" t="s">
        <v>18</v>
      </c>
      <c r="B17" s="3">
        <v>1350</v>
      </c>
      <c r="C17" s="3" t="s">
        <v>8</v>
      </c>
      <c r="D17" s="6" t="s">
        <v>8</v>
      </c>
    </row>
    <row r="18" spans="1:4" ht="15">
      <c r="A18" s="3" t="s">
        <v>19</v>
      </c>
      <c r="B18" s="3">
        <v>1125</v>
      </c>
      <c r="C18" s="3" t="s">
        <v>8</v>
      </c>
      <c r="D18" s="7" t="s">
        <v>8</v>
      </c>
    </row>
    <row r="19" spans="1:4" ht="15">
      <c r="A19" s="3" t="s">
        <v>20</v>
      </c>
      <c r="B19" s="3">
        <v>1000</v>
      </c>
      <c r="C19" s="3" t="s">
        <v>8</v>
      </c>
      <c r="D19" s="6" t="s">
        <v>8</v>
      </c>
    </row>
    <row r="20" spans="1:4" ht="15">
      <c r="A20" s="3" t="s">
        <v>21</v>
      </c>
      <c r="B20" s="24">
        <f>725*2</f>
        <v>1450</v>
      </c>
      <c r="C20" s="24" t="s">
        <v>8</v>
      </c>
      <c r="D20" s="6" t="s">
        <v>8</v>
      </c>
    </row>
    <row r="21" spans="1:4" ht="15">
      <c r="A21" s="3" t="s">
        <v>22</v>
      </c>
      <c r="B21" s="3">
        <v>660</v>
      </c>
      <c r="C21" s="3" t="s">
        <v>8</v>
      </c>
      <c r="D21" s="6" t="s">
        <v>8</v>
      </c>
    </row>
    <row r="22" spans="1:4" ht="15">
      <c r="A22" s="3" t="s">
        <v>23</v>
      </c>
      <c r="B22" s="24">
        <v>1190</v>
      </c>
      <c r="C22" s="24" t="s">
        <v>8</v>
      </c>
      <c r="D22" s="6" t="s">
        <v>8</v>
      </c>
    </row>
    <row r="23" spans="1:4" ht="15">
      <c r="A23" s="3" t="s">
        <v>24</v>
      </c>
      <c r="B23" s="3">
        <v>1235</v>
      </c>
      <c r="C23" s="3" t="s">
        <v>8</v>
      </c>
      <c r="D23" s="6" t="s">
        <v>8</v>
      </c>
    </row>
    <row r="24" spans="1:3" ht="15">
      <c r="A24" s="3" t="s">
        <v>25</v>
      </c>
      <c r="B24" s="24">
        <f>1350*2</f>
        <v>2700</v>
      </c>
      <c r="C24" s="24" t="s">
        <v>8</v>
      </c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20490</v>
      </c>
      <c r="C26" s="3">
        <f>+B26</f>
        <v>20490</v>
      </c>
    </row>
    <row r="27" spans="1:3" ht="15">
      <c r="A27" s="18" t="s">
        <v>8</v>
      </c>
      <c r="B27" s="3" t="s">
        <v>8</v>
      </c>
      <c r="C27" s="3" t="s">
        <v>8</v>
      </c>
    </row>
    <row r="28" spans="1:3" ht="15">
      <c r="A28" s="3" t="s">
        <v>8</v>
      </c>
      <c r="B28" s="3" t="s">
        <v>8</v>
      </c>
      <c r="C28" s="3" t="s">
        <v>8</v>
      </c>
    </row>
    <row r="29" spans="1:4" ht="15">
      <c r="A29" s="3" t="s">
        <v>1</v>
      </c>
      <c r="B29" s="3" t="s">
        <v>8</v>
      </c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1536.75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107.57</v>
      </c>
      <c r="C32" s="3" t="s">
        <v>8</v>
      </c>
      <c r="D32" s="7">
        <f>SUM(B30:B32)</f>
        <v>1894.32</v>
      </c>
    </row>
    <row r="33" spans="1:4" ht="15">
      <c r="A33" s="24" t="s">
        <v>198</v>
      </c>
      <c r="B33" s="32">
        <v>73.29</v>
      </c>
      <c r="C33" s="3" t="s">
        <v>8</v>
      </c>
      <c r="D33" s="6" t="s">
        <v>8</v>
      </c>
    </row>
    <row r="34" spans="1:4" ht="15">
      <c r="A34" s="24" t="s">
        <v>199</v>
      </c>
      <c r="B34" s="32">
        <v>109.94</v>
      </c>
      <c r="C34" s="3" t="s">
        <v>8</v>
      </c>
      <c r="D34" s="6" t="s">
        <v>8</v>
      </c>
    </row>
    <row r="35" spans="1:4" ht="15">
      <c r="A35" s="24" t="s">
        <v>200</v>
      </c>
      <c r="B35" s="32">
        <v>3714.5</v>
      </c>
      <c r="C35" s="3" t="s">
        <v>8</v>
      </c>
      <c r="D35" s="6" t="s">
        <v>8</v>
      </c>
    </row>
    <row r="36" spans="1:6" ht="15">
      <c r="A36" s="24" t="s">
        <v>201</v>
      </c>
      <c r="B36" s="32">
        <v>15.5</v>
      </c>
      <c r="C36" s="3"/>
      <c r="E36" s="6" t="s">
        <v>8</v>
      </c>
      <c r="F36" s="6" t="s">
        <v>8</v>
      </c>
    </row>
    <row r="37" spans="1:2" ht="15">
      <c r="A37" s="2" t="s">
        <v>202</v>
      </c>
      <c r="B37" s="32">
        <v>18.46</v>
      </c>
    </row>
    <row r="38" spans="1:5" ht="15">
      <c r="A38" s="3" t="s">
        <v>8</v>
      </c>
      <c r="B38" s="32" t="s">
        <v>8</v>
      </c>
      <c r="C38" s="3" t="s">
        <v>8</v>
      </c>
      <c r="D38" s="7" t="s">
        <v>8</v>
      </c>
      <c r="E38" s="7" t="s">
        <v>8</v>
      </c>
    </row>
    <row r="39" spans="1:4" ht="15">
      <c r="A39" s="3" t="s">
        <v>35</v>
      </c>
      <c r="B39" s="3">
        <f>SUM(B30:B38)</f>
        <v>5826.009999999999</v>
      </c>
      <c r="C39" s="1">
        <f>+B39</f>
        <v>5826.009999999999</v>
      </c>
      <c r="D39" s="7"/>
    </row>
    <row r="40" spans="1:4" ht="15.75" thickBot="1">
      <c r="A40" s="4" t="s">
        <v>5</v>
      </c>
      <c r="B40" s="3"/>
      <c r="C40" s="5">
        <f>+C26-B39</f>
        <v>14663.990000000002</v>
      </c>
      <c r="D40" s="6" t="s">
        <v>8</v>
      </c>
    </row>
    <row r="41" spans="3:4" ht="15.75" thickTop="1">
      <c r="C41" s="6" t="s">
        <v>8</v>
      </c>
      <c r="D41" s="7"/>
    </row>
    <row r="42" spans="1:4" ht="15.75">
      <c r="A42" s="59" t="s">
        <v>6</v>
      </c>
      <c r="B42" s="59"/>
      <c r="C42" s="59"/>
      <c r="D42" s="7"/>
    </row>
    <row r="43" spans="1:4" ht="15.75">
      <c r="A43" s="17"/>
      <c r="B43" s="17" t="s">
        <v>8</v>
      </c>
      <c r="C43" s="17" t="s">
        <v>8</v>
      </c>
      <c r="D43" s="7"/>
    </row>
    <row r="44" spans="1:4" ht="15.75">
      <c r="A44" s="61" t="s">
        <v>0</v>
      </c>
      <c r="B44" s="61"/>
      <c r="C44" s="61"/>
      <c r="D44" s="7"/>
    </row>
    <row r="45" spans="1:3" ht="15.75">
      <c r="A45" s="17"/>
      <c r="B45" s="17"/>
      <c r="C45" s="17"/>
    </row>
    <row r="46" spans="1:4" ht="15.75">
      <c r="A46" s="62">
        <f>+A5</f>
        <v>36892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8</v>
      </c>
      <c r="B49" s="7"/>
      <c r="C49" s="7"/>
      <c r="D49" s="6" t="s">
        <v>8</v>
      </c>
    </row>
    <row r="50" spans="1:4" ht="15">
      <c r="A50" s="7" t="s">
        <v>37</v>
      </c>
      <c r="B50" s="7">
        <f>575*2</f>
        <v>1150</v>
      </c>
      <c r="C50" s="7"/>
      <c r="D50" s="6" t="s">
        <v>8</v>
      </c>
    </row>
    <row r="51" spans="1:3" ht="15">
      <c r="A51" s="7" t="s">
        <v>38</v>
      </c>
      <c r="B51" s="7">
        <v>0</v>
      </c>
      <c r="C51" s="7"/>
    </row>
    <row r="52" spans="1:3" ht="15">
      <c r="A52" s="7" t="s">
        <v>39</v>
      </c>
      <c r="B52" s="8">
        <v>1320</v>
      </c>
      <c r="C52" s="7"/>
    </row>
    <row r="53" spans="1:5" ht="15">
      <c r="A53" s="7" t="s">
        <v>40</v>
      </c>
      <c r="B53" s="7">
        <f>SUM(B50:B52)</f>
        <v>2470</v>
      </c>
      <c r="C53" s="7">
        <f>+B53</f>
        <v>2470</v>
      </c>
      <c r="D53" s="6" t="s">
        <v>8</v>
      </c>
      <c r="E53" s="6" t="s">
        <v>8</v>
      </c>
    </row>
    <row r="54" spans="1:3" ht="15">
      <c r="A54" s="7"/>
      <c r="B54" s="7" t="s">
        <v>8</v>
      </c>
      <c r="C54" s="7" t="s">
        <v>8</v>
      </c>
    </row>
    <row r="55" spans="1:4" ht="15">
      <c r="A55" s="7"/>
      <c r="B55" s="7" t="s">
        <v>8</v>
      </c>
      <c r="C55" s="7" t="s">
        <v>8</v>
      </c>
      <c r="D55" s="7" t="s">
        <v>8</v>
      </c>
    </row>
    <row r="56" spans="1:5" ht="15">
      <c r="A56" s="7" t="s">
        <v>1</v>
      </c>
      <c r="B56" s="7" t="s">
        <v>8</v>
      </c>
      <c r="C56" s="7" t="s">
        <v>8</v>
      </c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185.25</v>
      </c>
      <c r="C57" s="7" t="s">
        <v>8</v>
      </c>
      <c r="D57" s="7">
        <f>+B57+B31</f>
        <v>1722</v>
      </c>
      <c r="E57" s="6" t="s">
        <v>60</v>
      </c>
    </row>
    <row r="58" spans="1:5" ht="15">
      <c r="A58" s="7" t="s">
        <v>42</v>
      </c>
      <c r="B58" s="8">
        <f>ROUND(+B57*0.07,2)</f>
        <v>12.97</v>
      </c>
      <c r="C58" s="7"/>
      <c r="D58" s="7">
        <f>+B58+B32</f>
        <v>120.53999999999999</v>
      </c>
      <c r="E58" s="6" t="s">
        <v>62</v>
      </c>
    </row>
    <row r="59" spans="1:4" ht="15">
      <c r="A59" s="7"/>
      <c r="B59" s="7"/>
      <c r="C59" s="7"/>
      <c r="D59" s="7" t="s">
        <v>8</v>
      </c>
    </row>
    <row r="60" spans="1:4" ht="15">
      <c r="A60" s="7" t="s">
        <v>43</v>
      </c>
      <c r="B60" s="7">
        <f>SUM(B57:B58)</f>
        <v>198.22</v>
      </c>
      <c r="C60" s="8">
        <f>+B60</f>
        <v>198.22</v>
      </c>
      <c r="D60" s="7" t="s">
        <v>8</v>
      </c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2271.78</v>
      </c>
      <c r="D62" s="7">
        <f>SUM(D56:D58)</f>
        <v>2092.54</v>
      </c>
      <c r="E62" s="6" t="s">
        <v>63</v>
      </c>
    </row>
    <row r="63" spans="1:5" ht="15.75" thickTop="1">
      <c r="A63" s="7"/>
      <c r="B63" s="7"/>
      <c r="C63" s="7"/>
      <c r="D63" s="7" t="s">
        <v>8</v>
      </c>
      <c r="E63" s="6" t="s">
        <v>8</v>
      </c>
    </row>
    <row r="64" spans="1:5" ht="15">
      <c r="A64" s="7"/>
      <c r="B64" s="7"/>
      <c r="C64" s="7"/>
      <c r="E64" s="6" t="s">
        <v>8</v>
      </c>
    </row>
    <row r="65" spans="1:3" ht="15">
      <c r="A65" s="7"/>
      <c r="B65" s="7"/>
      <c r="C65" s="7"/>
    </row>
    <row r="66" spans="1:3" ht="15">
      <c r="A66" s="7"/>
      <c r="B66" s="7"/>
      <c r="C66" s="7"/>
    </row>
    <row r="67" spans="1:4" ht="15">
      <c r="A67" s="7"/>
      <c r="B67" s="7"/>
      <c r="C67" s="7"/>
      <c r="D67" s="6" t="s">
        <v>8</v>
      </c>
    </row>
    <row r="68" spans="1:4" ht="15">
      <c r="A68" s="7"/>
      <c r="B68" s="7"/>
      <c r="C68" s="7"/>
      <c r="D68" s="6" t="s">
        <v>8</v>
      </c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50">
      <selection activeCell="B50" sqref="B50:B54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4" ht="15.75">
      <c r="A4" s="13" t="s">
        <v>8</v>
      </c>
      <c r="B4" s="13"/>
      <c r="C4" s="13"/>
      <c r="D4" s="6" t="s">
        <v>8</v>
      </c>
    </row>
    <row r="5" spans="1:4" ht="15.75">
      <c r="A5" s="62">
        <v>36923</v>
      </c>
      <c r="B5" s="61"/>
      <c r="C5" s="61"/>
      <c r="D5" s="6" t="s">
        <v>8</v>
      </c>
    </row>
    <row r="6" spans="1:3" ht="15">
      <c r="A6" s="14" t="s">
        <v>8</v>
      </c>
      <c r="B6" s="14" t="s">
        <v>8</v>
      </c>
      <c r="C6" s="14"/>
    </row>
    <row r="7" spans="1:3" ht="15">
      <c r="A7" s="2" t="s">
        <v>8</v>
      </c>
      <c r="B7" s="2" t="s">
        <v>8</v>
      </c>
      <c r="C7" s="2"/>
    </row>
    <row r="8" spans="1:3" ht="15">
      <c r="A8" s="3" t="s">
        <v>9</v>
      </c>
      <c r="B8" s="3">
        <v>830</v>
      </c>
      <c r="C8" s="3" t="s">
        <v>8</v>
      </c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v>0</v>
      </c>
      <c r="C10" s="3"/>
    </row>
    <row r="11" spans="1:3" ht="15">
      <c r="A11" s="3" t="s">
        <v>12</v>
      </c>
      <c r="B11" s="3">
        <v>1235</v>
      </c>
      <c r="C11" s="3" t="s">
        <v>8</v>
      </c>
    </row>
    <row r="12" spans="1:3" ht="15">
      <c r="A12" s="3" t="s">
        <v>13</v>
      </c>
      <c r="B12" s="24">
        <v>1135</v>
      </c>
      <c r="C12" s="24" t="s">
        <v>8</v>
      </c>
    </row>
    <row r="13" spans="1:3" ht="15">
      <c r="A13" s="3" t="s">
        <v>14</v>
      </c>
      <c r="B13" s="3">
        <v>750</v>
      </c>
      <c r="C13" s="24" t="s">
        <v>8</v>
      </c>
    </row>
    <row r="14" spans="1:3" ht="15">
      <c r="A14" s="3" t="s">
        <v>15</v>
      </c>
      <c r="B14" s="3">
        <v>1180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v>510</v>
      </c>
      <c r="C16" s="3"/>
    </row>
    <row r="17" spans="1:4" ht="15">
      <c r="A17" s="3" t="s">
        <v>18</v>
      </c>
      <c r="B17" s="3">
        <v>0</v>
      </c>
      <c r="C17" s="3" t="s">
        <v>8</v>
      </c>
      <c r="D17" s="6" t="s">
        <v>8</v>
      </c>
    </row>
    <row r="18" spans="1:4" ht="15">
      <c r="A18" s="3" t="s">
        <v>19</v>
      </c>
      <c r="B18" s="3">
        <v>1125</v>
      </c>
      <c r="C18" s="3" t="s">
        <v>8</v>
      </c>
      <c r="D18" s="7" t="s">
        <v>8</v>
      </c>
    </row>
    <row r="19" spans="1:4" ht="15">
      <c r="A19" s="3" t="s">
        <v>20</v>
      </c>
      <c r="B19" s="3">
        <v>1000</v>
      </c>
      <c r="C19" s="3" t="s">
        <v>8</v>
      </c>
      <c r="D19" s="6" t="s">
        <v>8</v>
      </c>
    </row>
    <row r="20" spans="1:4" ht="15">
      <c r="A20" s="3" t="s">
        <v>21</v>
      </c>
      <c r="B20" s="24">
        <v>725</v>
      </c>
      <c r="C20" s="24" t="s">
        <v>8</v>
      </c>
      <c r="D20" s="6" t="s">
        <v>8</v>
      </c>
    </row>
    <row r="21" spans="1:4" ht="15">
      <c r="A21" s="3" t="s">
        <v>22</v>
      </c>
      <c r="B21" s="3">
        <v>0</v>
      </c>
      <c r="C21" s="3" t="s">
        <v>8</v>
      </c>
      <c r="D21" s="6" t="s">
        <v>8</v>
      </c>
    </row>
    <row r="22" spans="1:4" ht="15">
      <c r="A22" s="3" t="s">
        <v>205</v>
      </c>
      <c r="B22" s="24">
        <f>1190*2</f>
        <v>2380</v>
      </c>
      <c r="C22" s="24" t="s">
        <v>8</v>
      </c>
      <c r="D22" s="6" t="s">
        <v>8</v>
      </c>
    </row>
    <row r="23" spans="1:4" ht="15">
      <c r="A23" s="3" t="s">
        <v>24</v>
      </c>
      <c r="B23" s="3">
        <v>1235</v>
      </c>
      <c r="C23" s="3" t="s">
        <v>8</v>
      </c>
      <c r="D23" s="6" t="s">
        <v>8</v>
      </c>
    </row>
    <row r="24" spans="1:3" ht="15">
      <c r="A24" s="3" t="s">
        <v>25</v>
      </c>
      <c r="B24" s="24">
        <v>1257</v>
      </c>
      <c r="C24" s="24" t="s">
        <v>8</v>
      </c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16367</v>
      </c>
      <c r="C26" s="3">
        <f>+B26</f>
        <v>16367</v>
      </c>
    </row>
    <row r="27" spans="1:3" ht="15">
      <c r="A27" s="18" t="s">
        <v>8</v>
      </c>
      <c r="B27" s="3" t="s">
        <v>8</v>
      </c>
      <c r="C27" s="3" t="s">
        <v>8</v>
      </c>
    </row>
    <row r="28" spans="1:3" ht="15">
      <c r="A28" s="3" t="s">
        <v>8</v>
      </c>
      <c r="B28" s="3" t="s">
        <v>8</v>
      </c>
      <c r="C28" s="3" t="s">
        <v>8</v>
      </c>
    </row>
    <row r="29" spans="1:4" ht="15">
      <c r="A29" s="3" t="s">
        <v>1</v>
      </c>
      <c r="B29" s="3" t="s">
        <v>8</v>
      </c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1227.53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85.93</v>
      </c>
      <c r="C32" s="3" t="s">
        <v>8</v>
      </c>
      <c r="D32" s="7">
        <f>SUM(B30:B32)</f>
        <v>1563.46</v>
      </c>
    </row>
    <row r="33" spans="1:4" ht="15">
      <c r="A33" s="24" t="s">
        <v>203</v>
      </c>
      <c r="B33" s="32">
        <v>-1690.6</v>
      </c>
      <c r="C33" s="3" t="s">
        <v>8</v>
      </c>
      <c r="D33" s="6" t="s">
        <v>8</v>
      </c>
    </row>
    <row r="34" spans="1:4" ht="15">
      <c r="A34" s="24" t="s">
        <v>206</v>
      </c>
      <c r="B34" s="32">
        <v>96.3</v>
      </c>
      <c r="C34" s="3" t="s">
        <v>8</v>
      </c>
      <c r="D34" s="6" t="s">
        <v>8</v>
      </c>
    </row>
    <row r="35" spans="1:4" ht="15">
      <c r="A35" s="24" t="s">
        <v>207</v>
      </c>
      <c r="B35" s="32">
        <v>187.25</v>
      </c>
      <c r="C35" s="3" t="s">
        <v>8</v>
      </c>
      <c r="D35" s="6" t="s">
        <v>8</v>
      </c>
    </row>
    <row r="36" spans="1:6" ht="15">
      <c r="A36" s="24" t="s">
        <v>208</v>
      </c>
      <c r="B36" s="32">
        <v>497.55</v>
      </c>
      <c r="C36" s="3"/>
      <c r="E36" s="6" t="s">
        <v>8</v>
      </c>
      <c r="F36" s="6" t="s">
        <v>8</v>
      </c>
    </row>
    <row r="37" spans="1:2" ht="15">
      <c r="A37" s="2" t="s">
        <v>209</v>
      </c>
      <c r="B37" s="32">
        <v>14</v>
      </c>
    </row>
    <row r="38" spans="1:5" ht="15">
      <c r="A38" s="3" t="s">
        <v>8</v>
      </c>
      <c r="B38" s="32" t="s">
        <v>8</v>
      </c>
      <c r="C38" s="3" t="s">
        <v>8</v>
      </c>
      <c r="D38" s="7" t="s">
        <v>8</v>
      </c>
      <c r="E38" s="7" t="s">
        <v>8</v>
      </c>
    </row>
    <row r="39" spans="1:4" ht="15">
      <c r="A39" s="3" t="s">
        <v>35</v>
      </c>
      <c r="B39" s="3">
        <f>SUM(B30:B38)</f>
        <v>667.9600000000002</v>
      </c>
      <c r="C39" s="1">
        <f>+B39</f>
        <v>667.9600000000002</v>
      </c>
      <c r="D39" s="7"/>
    </row>
    <row r="40" spans="1:4" ht="15.75" thickBot="1">
      <c r="A40" s="4" t="s">
        <v>5</v>
      </c>
      <c r="B40" s="3"/>
      <c r="C40" s="5">
        <f>+C26-B39</f>
        <v>15699.039999999999</v>
      </c>
      <c r="D40" s="6" t="s">
        <v>8</v>
      </c>
    </row>
    <row r="41" spans="3:4" ht="15.75" thickTop="1">
      <c r="C41" s="6" t="s">
        <v>8</v>
      </c>
      <c r="D41" s="7"/>
    </row>
    <row r="42" spans="1:4" ht="15.75">
      <c r="A42" s="59" t="s">
        <v>6</v>
      </c>
      <c r="B42" s="59"/>
      <c r="C42" s="59"/>
      <c r="D42" s="7"/>
    </row>
    <row r="43" spans="1:4" ht="15.75">
      <c r="A43" s="17"/>
      <c r="B43" s="17" t="s">
        <v>8</v>
      </c>
      <c r="C43" s="17" t="s">
        <v>8</v>
      </c>
      <c r="D43" s="7"/>
    </row>
    <row r="44" spans="1:4" ht="15.75">
      <c r="A44" s="61" t="s">
        <v>0</v>
      </c>
      <c r="B44" s="61"/>
      <c r="C44" s="61"/>
      <c r="D44" s="7"/>
    </row>
    <row r="45" spans="1:3" ht="15.75">
      <c r="A45" s="17"/>
      <c r="B45" s="17"/>
      <c r="C45" s="17"/>
    </row>
    <row r="46" spans="1:4" ht="15.75">
      <c r="A46" s="62">
        <f>+A5</f>
        <v>36923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8</v>
      </c>
      <c r="B49" s="7"/>
      <c r="C49" s="7"/>
      <c r="D49" s="6" t="s">
        <v>8</v>
      </c>
    </row>
    <row r="50" spans="1:4" ht="15">
      <c r="A50" s="7" t="s">
        <v>37</v>
      </c>
      <c r="B50" s="7">
        <v>575</v>
      </c>
      <c r="C50" s="7"/>
      <c r="D50" s="6" t="s">
        <v>8</v>
      </c>
    </row>
    <row r="51" spans="1:3" ht="15">
      <c r="A51" s="7" t="s">
        <v>204</v>
      </c>
      <c r="B51" s="7">
        <f>880*2</f>
        <v>1760</v>
      </c>
      <c r="C51" s="7"/>
    </row>
    <row r="52" spans="1:3" ht="15">
      <c r="A52" s="7" t="s">
        <v>39</v>
      </c>
      <c r="B52" s="8">
        <v>1320</v>
      </c>
      <c r="C52" s="7"/>
    </row>
    <row r="53" spans="1:5" ht="15">
      <c r="A53" s="7" t="s">
        <v>40</v>
      </c>
      <c r="B53" s="7">
        <f>SUM(B50:B52)</f>
        <v>3655</v>
      </c>
      <c r="C53" s="7">
        <f>+B53</f>
        <v>3655</v>
      </c>
      <c r="D53" s="6" t="s">
        <v>8</v>
      </c>
      <c r="E53" s="6" t="s">
        <v>8</v>
      </c>
    </row>
    <row r="54" spans="1:3" ht="15">
      <c r="A54" s="7"/>
      <c r="B54" s="7" t="s">
        <v>8</v>
      </c>
      <c r="C54" s="7" t="s">
        <v>8</v>
      </c>
    </row>
    <row r="55" spans="1:4" ht="15">
      <c r="A55" s="7"/>
      <c r="B55" s="7" t="s">
        <v>8</v>
      </c>
      <c r="C55" s="7" t="s">
        <v>8</v>
      </c>
      <c r="D55" s="7" t="s">
        <v>8</v>
      </c>
    </row>
    <row r="56" spans="1:5" ht="15">
      <c r="A56" s="7" t="s">
        <v>1</v>
      </c>
      <c r="B56" s="7" t="s">
        <v>8</v>
      </c>
      <c r="C56" s="7" t="s">
        <v>8</v>
      </c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274.13</v>
      </c>
      <c r="C57" s="7" t="s">
        <v>8</v>
      </c>
      <c r="D57" s="7">
        <f>+B57+B31</f>
        <v>1501.6599999999999</v>
      </c>
      <c r="E57" s="6" t="s">
        <v>60</v>
      </c>
    </row>
    <row r="58" spans="1:5" ht="15">
      <c r="A58" s="7" t="s">
        <v>42</v>
      </c>
      <c r="B58" s="8">
        <f>ROUND(+B57*0.07,2)</f>
        <v>19.19</v>
      </c>
      <c r="C58" s="7"/>
      <c r="D58" s="7">
        <f>+B58+B32</f>
        <v>105.12</v>
      </c>
      <c r="E58" s="6" t="s">
        <v>62</v>
      </c>
    </row>
    <row r="59" spans="1:4" ht="15">
      <c r="A59" s="7"/>
      <c r="B59" s="7"/>
      <c r="C59" s="7"/>
      <c r="D59" s="7" t="s">
        <v>8</v>
      </c>
    </row>
    <row r="60" spans="1:4" ht="15">
      <c r="A60" s="7" t="s">
        <v>43</v>
      </c>
      <c r="B60" s="7">
        <f>SUM(B57:B58)</f>
        <v>293.32</v>
      </c>
      <c r="C60" s="8">
        <f>+B60</f>
        <v>293.32</v>
      </c>
      <c r="D60" s="7" t="s">
        <v>8</v>
      </c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3361.68</v>
      </c>
      <c r="D62" s="7">
        <f>SUM(D56:D58)</f>
        <v>1856.7799999999997</v>
      </c>
      <c r="E62" s="6" t="s">
        <v>63</v>
      </c>
    </row>
    <row r="63" spans="1:5" ht="15.75" thickTop="1">
      <c r="A63" s="7"/>
      <c r="B63" s="7"/>
      <c r="C63" s="7"/>
      <c r="D63" s="7" t="s">
        <v>8</v>
      </c>
      <c r="E63" s="6" t="s">
        <v>8</v>
      </c>
    </row>
    <row r="64" spans="1:5" ht="15">
      <c r="A64" s="7"/>
      <c r="B64" s="7"/>
      <c r="C64" s="7"/>
      <c r="E64" s="6" t="s">
        <v>8</v>
      </c>
    </row>
    <row r="65" spans="1:3" ht="15">
      <c r="A65" s="7"/>
      <c r="B65" s="7"/>
      <c r="C65" s="7"/>
    </row>
    <row r="66" spans="1:3" ht="15">
      <c r="A66" s="7"/>
      <c r="B66" s="7"/>
      <c r="C66" s="7"/>
    </row>
    <row r="67" spans="1:4" ht="15">
      <c r="A67" s="7"/>
      <c r="B67" s="7"/>
      <c r="C67" s="7"/>
      <c r="D67" s="6" t="s">
        <v>8</v>
      </c>
    </row>
    <row r="68" spans="1:4" ht="15">
      <c r="A68" s="7"/>
      <c r="B68" s="7"/>
      <c r="C68" s="7"/>
      <c r="D68" s="6" t="s">
        <v>8</v>
      </c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49">
      <selection activeCell="B50" sqref="B50:B54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4" ht="15.75">
      <c r="A4" s="13"/>
      <c r="B4" s="13"/>
      <c r="C4" s="13"/>
      <c r="D4" s="6" t="s">
        <v>8</v>
      </c>
    </row>
    <row r="5" spans="1:4" ht="15.75">
      <c r="A5" s="62">
        <v>36951</v>
      </c>
      <c r="B5" s="61"/>
      <c r="C5" s="61"/>
      <c r="D5" s="6" t="s">
        <v>8</v>
      </c>
    </row>
    <row r="6" spans="1:3" ht="15">
      <c r="A6" s="14" t="s">
        <v>8</v>
      </c>
      <c r="B6" s="14" t="s">
        <v>8</v>
      </c>
      <c r="C6" s="14"/>
    </row>
    <row r="7" spans="1:3" ht="15">
      <c r="A7" s="2" t="s">
        <v>8</v>
      </c>
      <c r="B7" s="2" t="s">
        <v>8</v>
      </c>
      <c r="C7" s="2"/>
    </row>
    <row r="8" spans="1:3" ht="15">
      <c r="A8" s="3" t="s">
        <v>9</v>
      </c>
      <c r="B8" s="3">
        <v>830</v>
      </c>
      <c r="C8" s="3" t="s">
        <v>8</v>
      </c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v>0</v>
      </c>
      <c r="C10" s="3"/>
    </row>
    <row r="11" spans="1:3" ht="15">
      <c r="A11" s="3" t="s">
        <v>12</v>
      </c>
      <c r="B11" s="3">
        <v>1235</v>
      </c>
      <c r="C11" s="3" t="s">
        <v>8</v>
      </c>
    </row>
    <row r="12" spans="1:3" ht="15">
      <c r="A12" s="3" t="s">
        <v>13</v>
      </c>
      <c r="B12" s="24">
        <v>0</v>
      </c>
      <c r="C12" s="24" t="s">
        <v>8</v>
      </c>
    </row>
    <row r="13" spans="1:3" ht="15">
      <c r="A13" s="3" t="s">
        <v>14</v>
      </c>
      <c r="B13" s="3">
        <v>750</v>
      </c>
      <c r="C13" s="24" t="s">
        <v>8</v>
      </c>
    </row>
    <row r="14" spans="1:3" ht="15">
      <c r="A14" s="3" t="s">
        <v>15</v>
      </c>
      <c r="B14" s="3">
        <v>1180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v>510</v>
      </c>
      <c r="C16" s="3"/>
    </row>
    <row r="17" spans="1:4" ht="15">
      <c r="A17" s="3" t="s">
        <v>211</v>
      </c>
      <c r="B17" s="3">
        <v>1350</v>
      </c>
      <c r="C17" s="3" t="s">
        <v>8</v>
      </c>
      <c r="D17" s="6" t="s">
        <v>8</v>
      </c>
    </row>
    <row r="18" spans="1:4" ht="15">
      <c r="A18" s="3" t="s">
        <v>19</v>
      </c>
      <c r="B18" s="3">
        <v>1125</v>
      </c>
      <c r="C18" s="3" t="s">
        <v>8</v>
      </c>
      <c r="D18" s="7" t="s">
        <v>8</v>
      </c>
    </row>
    <row r="19" spans="1:4" ht="15">
      <c r="A19" s="3" t="s">
        <v>20</v>
      </c>
      <c r="B19" s="3">
        <v>1000</v>
      </c>
      <c r="C19" s="3" t="s">
        <v>8</v>
      </c>
      <c r="D19" s="6" t="s">
        <v>8</v>
      </c>
    </row>
    <row r="20" spans="1:4" ht="15">
      <c r="A20" s="3" t="s">
        <v>21</v>
      </c>
      <c r="B20" s="24">
        <v>0</v>
      </c>
      <c r="C20" s="24" t="s">
        <v>8</v>
      </c>
      <c r="D20" s="6" t="s">
        <v>8</v>
      </c>
    </row>
    <row r="21" spans="1:4" ht="15">
      <c r="A21" s="3" t="s">
        <v>210</v>
      </c>
      <c r="B21" s="3">
        <f>660*2</f>
        <v>1320</v>
      </c>
      <c r="C21" s="3" t="s">
        <v>8</v>
      </c>
      <c r="D21" s="6" t="s">
        <v>8</v>
      </c>
    </row>
    <row r="22" spans="1:4" ht="15">
      <c r="A22" s="3" t="s">
        <v>23</v>
      </c>
      <c r="B22" s="24">
        <v>1190</v>
      </c>
      <c r="C22" s="24" t="s">
        <v>8</v>
      </c>
      <c r="D22" s="6" t="s">
        <v>8</v>
      </c>
    </row>
    <row r="23" spans="1:4" ht="15">
      <c r="A23" s="3" t="s">
        <v>24</v>
      </c>
      <c r="B23" s="3">
        <v>1235</v>
      </c>
      <c r="C23" s="3" t="s">
        <v>8</v>
      </c>
      <c r="D23" s="6" t="s">
        <v>8</v>
      </c>
    </row>
    <row r="24" spans="1:3" ht="15">
      <c r="A24" s="3" t="s">
        <v>25</v>
      </c>
      <c r="B24" s="24">
        <v>93</v>
      </c>
      <c r="C24" s="24">
        <v>0</v>
      </c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14823</v>
      </c>
      <c r="C26" s="3">
        <f>+B26</f>
        <v>14823</v>
      </c>
    </row>
    <row r="27" spans="1:3" ht="15">
      <c r="A27" s="18" t="s">
        <v>8</v>
      </c>
      <c r="B27" s="3" t="s">
        <v>8</v>
      </c>
      <c r="C27" s="3" t="s">
        <v>8</v>
      </c>
    </row>
    <row r="28" spans="1:3" ht="15">
      <c r="A28" s="3" t="s">
        <v>8</v>
      </c>
      <c r="B28" s="3" t="s">
        <v>8</v>
      </c>
      <c r="C28" s="3" t="s">
        <v>8</v>
      </c>
    </row>
    <row r="29" spans="1:4" ht="15">
      <c r="A29" s="3" t="s">
        <v>1</v>
      </c>
      <c r="B29" s="3" t="s">
        <v>8</v>
      </c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1111.73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77.82</v>
      </c>
      <c r="C32" s="3" t="s">
        <v>8</v>
      </c>
      <c r="D32" s="7">
        <f>SUM(B30:B32)</f>
        <v>1439.55</v>
      </c>
    </row>
    <row r="33" spans="1:4" ht="15">
      <c r="A33" s="24" t="s">
        <v>212</v>
      </c>
      <c r="B33" s="32">
        <v>90</v>
      </c>
      <c r="C33" s="3" t="s">
        <v>8</v>
      </c>
      <c r="D33" s="6" t="s">
        <v>8</v>
      </c>
    </row>
    <row r="34" spans="1:4" ht="15">
      <c r="A34" s="24" t="s">
        <v>213</v>
      </c>
      <c r="B34" s="32">
        <f>76.97+14</f>
        <v>90.97</v>
      </c>
      <c r="C34" s="3" t="s">
        <v>8</v>
      </c>
      <c r="D34" s="6" t="s">
        <v>8</v>
      </c>
    </row>
    <row r="35" spans="1:4" ht="15">
      <c r="A35" s="24" t="s">
        <v>8</v>
      </c>
      <c r="B35" s="32" t="s">
        <v>8</v>
      </c>
      <c r="C35" s="3" t="s">
        <v>8</v>
      </c>
      <c r="D35" s="6" t="s">
        <v>8</v>
      </c>
    </row>
    <row r="36" spans="1:6" ht="15">
      <c r="A36" s="24" t="s">
        <v>8</v>
      </c>
      <c r="B36" s="32" t="s">
        <v>8</v>
      </c>
      <c r="C36" s="3"/>
      <c r="E36" s="6" t="s">
        <v>8</v>
      </c>
      <c r="F36" s="6" t="s">
        <v>8</v>
      </c>
    </row>
    <row r="37" spans="1:2" ht="15">
      <c r="A37" s="2" t="s">
        <v>8</v>
      </c>
      <c r="B37" s="32" t="s">
        <v>8</v>
      </c>
    </row>
    <row r="38" spans="1:5" ht="15">
      <c r="A38" s="3" t="s">
        <v>8</v>
      </c>
      <c r="B38" s="32" t="s">
        <v>8</v>
      </c>
      <c r="C38" s="3" t="s">
        <v>8</v>
      </c>
      <c r="D38" s="7" t="s">
        <v>8</v>
      </c>
      <c r="E38" s="7" t="s">
        <v>8</v>
      </c>
    </row>
    <row r="39" spans="1:4" ht="15">
      <c r="A39" s="3" t="s">
        <v>35</v>
      </c>
      <c r="B39" s="3">
        <f>SUM(B30:B38)</f>
        <v>1620.52</v>
      </c>
      <c r="C39" s="1">
        <f>+B39</f>
        <v>1620.52</v>
      </c>
      <c r="D39" s="7"/>
    </row>
    <row r="40" spans="1:4" ht="15.75" thickBot="1">
      <c r="A40" s="4" t="s">
        <v>5</v>
      </c>
      <c r="B40" s="3"/>
      <c r="C40" s="5">
        <f>+C26-B39</f>
        <v>13202.48</v>
      </c>
      <c r="D40" s="6" t="s">
        <v>8</v>
      </c>
    </row>
    <row r="41" spans="3:4" ht="15.75" thickTop="1">
      <c r="C41" s="6" t="s">
        <v>8</v>
      </c>
      <c r="D41" s="7"/>
    </row>
    <row r="42" spans="1:4" ht="15.75">
      <c r="A42" s="59" t="s">
        <v>6</v>
      </c>
      <c r="B42" s="59"/>
      <c r="C42" s="59"/>
      <c r="D42" s="7"/>
    </row>
    <row r="43" spans="1:4" ht="15.75">
      <c r="A43" s="17"/>
      <c r="B43" s="17" t="s">
        <v>8</v>
      </c>
      <c r="C43" s="17" t="s">
        <v>8</v>
      </c>
      <c r="D43" s="7"/>
    </row>
    <row r="44" spans="1:4" ht="15.75">
      <c r="A44" s="61" t="s">
        <v>0</v>
      </c>
      <c r="B44" s="61"/>
      <c r="C44" s="61"/>
      <c r="D44" s="7"/>
    </row>
    <row r="45" spans="1:3" ht="15.75">
      <c r="A45" s="17"/>
      <c r="B45" s="17"/>
      <c r="C45" s="17"/>
    </row>
    <row r="46" spans="1:4" ht="15.75">
      <c r="A46" s="62">
        <f>+A5</f>
        <v>36951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8</v>
      </c>
      <c r="B49" s="7"/>
      <c r="C49" s="7"/>
      <c r="D49" s="6" t="s">
        <v>8</v>
      </c>
    </row>
    <row r="50" spans="1:4" ht="15">
      <c r="A50" s="7" t="s">
        <v>37</v>
      </c>
      <c r="B50" s="7">
        <v>575</v>
      </c>
      <c r="C50" s="7"/>
      <c r="D50" s="6" t="s">
        <v>8</v>
      </c>
    </row>
    <row r="51" spans="1:3" ht="15">
      <c r="A51" s="7" t="s">
        <v>38</v>
      </c>
      <c r="B51" s="7">
        <v>880</v>
      </c>
      <c r="C51" s="7"/>
    </row>
    <row r="52" spans="1:3" ht="15">
      <c r="A52" s="7" t="s">
        <v>39</v>
      </c>
      <c r="B52" s="8">
        <v>1320</v>
      </c>
      <c r="C52" s="7"/>
    </row>
    <row r="53" spans="1:5" ht="15">
      <c r="A53" s="7" t="s">
        <v>40</v>
      </c>
      <c r="B53" s="7">
        <f>SUM(B50:B52)</f>
        <v>2775</v>
      </c>
      <c r="C53" s="7">
        <f>+B53</f>
        <v>2775</v>
      </c>
      <c r="D53" s="6" t="s">
        <v>8</v>
      </c>
      <c r="E53" s="6" t="s">
        <v>8</v>
      </c>
    </row>
    <row r="54" spans="1:3" ht="15">
      <c r="A54" s="7"/>
      <c r="B54" s="7" t="s">
        <v>8</v>
      </c>
      <c r="C54" s="7" t="s">
        <v>8</v>
      </c>
    </row>
    <row r="55" spans="1:4" ht="15">
      <c r="A55" s="7"/>
      <c r="B55" s="7" t="s">
        <v>8</v>
      </c>
      <c r="C55" s="7" t="s">
        <v>8</v>
      </c>
      <c r="D55" s="7" t="s">
        <v>8</v>
      </c>
    </row>
    <row r="56" spans="1:5" ht="15">
      <c r="A56" s="7" t="s">
        <v>1</v>
      </c>
      <c r="B56" s="7" t="s">
        <v>8</v>
      </c>
      <c r="C56" s="7" t="s">
        <v>8</v>
      </c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208.13</v>
      </c>
      <c r="C57" s="7" t="s">
        <v>8</v>
      </c>
      <c r="D57" s="7">
        <f>+B57+B31</f>
        <v>1319.8600000000001</v>
      </c>
      <c r="E57" s="6" t="s">
        <v>60</v>
      </c>
    </row>
    <row r="58" spans="1:5" ht="15">
      <c r="A58" s="7" t="s">
        <v>42</v>
      </c>
      <c r="B58" s="8">
        <f>ROUND(+B57*0.07,2)</f>
        <v>14.57</v>
      </c>
      <c r="C58" s="7"/>
      <c r="D58" s="7">
        <f>+B58+B32</f>
        <v>92.38999999999999</v>
      </c>
      <c r="E58" s="6" t="s">
        <v>62</v>
      </c>
    </row>
    <row r="59" spans="1:4" ht="15">
      <c r="A59" s="7"/>
      <c r="B59" s="7"/>
      <c r="C59" s="7"/>
      <c r="D59" s="7" t="s">
        <v>8</v>
      </c>
    </row>
    <row r="60" spans="1:4" ht="15">
      <c r="A60" s="7" t="s">
        <v>43</v>
      </c>
      <c r="B60" s="7">
        <f>SUM(B57:B58)</f>
        <v>222.7</v>
      </c>
      <c r="C60" s="8">
        <f>+B60</f>
        <v>222.7</v>
      </c>
      <c r="D60" s="7" t="s">
        <v>8</v>
      </c>
    </row>
    <row r="61" spans="1:4" ht="15">
      <c r="A61" s="7"/>
      <c r="B61" s="7"/>
      <c r="C61" s="7"/>
      <c r="D61" s="7" t="s">
        <v>8</v>
      </c>
    </row>
    <row r="62" spans="1:5" ht="16.5" thickBot="1">
      <c r="A62" s="10" t="s">
        <v>44</v>
      </c>
      <c r="B62" s="7"/>
      <c r="C62" s="9">
        <f>+C53-C60</f>
        <v>2552.3</v>
      </c>
      <c r="D62" s="7">
        <f>SUM(D56:D58)</f>
        <v>1662.25</v>
      </c>
      <c r="E62" s="6" t="s">
        <v>63</v>
      </c>
    </row>
    <row r="63" spans="1:5" ht="15.75" thickTop="1">
      <c r="A63" s="7"/>
      <c r="B63" s="7"/>
      <c r="C63" s="7"/>
      <c r="D63" s="7" t="s">
        <v>8</v>
      </c>
      <c r="E63" s="6" t="s">
        <v>8</v>
      </c>
    </row>
    <row r="64" spans="1:5" ht="15">
      <c r="A64" s="7"/>
      <c r="B64" s="7"/>
      <c r="C64" s="7"/>
      <c r="E64" s="6" t="s">
        <v>8</v>
      </c>
    </row>
    <row r="65" spans="1:3" ht="15">
      <c r="A65" s="7"/>
      <c r="B65" s="7"/>
      <c r="C65" s="7"/>
    </row>
    <row r="66" spans="1:3" ht="15">
      <c r="A66" s="7"/>
      <c r="B66" s="7"/>
      <c r="C66" s="7"/>
    </row>
    <row r="67" spans="1:4" ht="15">
      <c r="A67" s="7"/>
      <c r="B67" s="7"/>
      <c r="C67" s="7"/>
      <c r="D67" s="6" t="s">
        <v>8</v>
      </c>
    </row>
    <row r="68" spans="1:4" ht="15">
      <c r="A68" s="7"/>
      <c r="B68" s="7"/>
      <c r="C68" s="7"/>
      <c r="D68" s="6" t="s">
        <v>8</v>
      </c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14">
      <selection activeCell="A27" sqref="A26:A27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4" ht="15.75">
      <c r="A4" s="13"/>
      <c r="B4" s="13"/>
      <c r="C4" s="13"/>
      <c r="D4" s="6" t="s">
        <v>8</v>
      </c>
    </row>
    <row r="5" spans="1:4" ht="15.75">
      <c r="A5" s="62">
        <v>36982</v>
      </c>
      <c r="B5" s="61"/>
      <c r="C5" s="61"/>
      <c r="D5" s="6" t="s">
        <v>8</v>
      </c>
    </row>
    <row r="6" spans="1:3" ht="15">
      <c r="A6" s="14" t="s">
        <v>8</v>
      </c>
      <c r="B6" s="14" t="s">
        <v>8</v>
      </c>
      <c r="C6" s="14"/>
    </row>
    <row r="7" spans="1:3" ht="15">
      <c r="A7" s="2" t="s">
        <v>8</v>
      </c>
      <c r="B7" s="2" t="s">
        <v>8</v>
      </c>
      <c r="C7" s="2"/>
    </row>
    <row r="8" spans="1:3" ht="15">
      <c r="A8" s="3" t="s">
        <v>9</v>
      </c>
      <c r="B8" s="3">
        <v>830</v>
      </c>
      <c r="C8" s="3" t="s">
        <v>8</v>
      </c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v>0</v>
      </c>
      <c r="C10" s="3"/>
    </row>
    <row r="11" spans="1:3" ht="15">
      <c r="A11" s="3" t="s">
        <v>12</v>
      </c>
      <c r="B11" s="3">
        <v>0</v>
      </c>
      <c r="C11" s="3" t="s">
        <v>8</v>
      </c>
    </row>
    <row r="12" spans="1:3" ht="15">
      <c r="A12" s="3" t="s">
        <v>215</v>
      </c>
      <c r="B12" s="24">
        <f>1135*2</f>
        <v>2270</v>
      </c>
      <c r="C12" s="24" t="s">
        <v>8</v>
      </c>
    </row>
    <row r="13" spans="1:3" ht="15">
      <c r="A13" s="3" t="s">
        <v>14</v>
      </c>
      <c r="B13" s="3">
        <v>750</v>
      </c>
      <c r="C13" s="24" t="s">
        <v>8</v>
      </c>
    </row>
    <row r="14" spans="1:3" ht="15">
      <c r="A14" s="3" t="s">
        <v>15</v>
      </c>
      <c r="B14" s="3">
        <v>1180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v>510</v>
      </c>
      <c r="C16" s="3"/>
    </row>
    <row r="17" spans="1:4" ht="15">
      <c r="A17" s="3" t="s">
        <v>214</v>
      </c>
      <c r="B17" s="3">
        <f>1350*2</f>
        <v>2700</v>
      </c>
      <c r="C17" s="3" t="s">
        <v>8</v>
      </c>
      <c r="D17" s="6" t="s">
        <v>8</v>
      </c>
    </row>
    <row r="18" spans="1:4" ht="15">
      <c r="A18" s="3" t="s">
        <v>19</v>
      </c>
      <c r="B18" s="3">
        <v>1125</v>
      </c>
      <c r="C18" s="3" t="s">
        <v>8</v>
      </c>
      <c r="D18" s="7" t="s">
        <v>8</v>
      </c>
    </row>
    <row r="19" spans="1:4" ht="15">
      <c r="A19" s="3" t="s">
        <v>20</v>
      </c>
      <c r="B19" s="3">
        <v>1000</v>
      </c>
      <c r="C19" s="3" t="s">
        <v>8</v>
      </c>
      <c r="D19" s="6" t="s">
        <v>8</v>
      </c>
    </row>
    <row r="20" spans="1:4" ht="15">
      <c r="A20" s="3" t="s">
        <v>216</v>
      </c>
      <c r="B20" s="24">
        <f>725*2</f>
        <v>1450</v>
      </c>
      <c r="C20" s="24" t="s">
        <v>8</v>
      </c>
      <c r="D20" s="6" t="s">
        <v>8</v>
      </c>
    </row>
    <row r="21" spans="1:4" ht="15">
      <c r="A21" s="3" t="s">
        <v>22</v>
      </c>
      <c r="B21" s="3">
        <v>660</v>
      </c>
      <c r="C21" s="3" t="s">
        <v>8</v>
      </c>
      <c r="D21" s="6" t="s">
        <v>8</v>
      </c>
    </row>
    <row r="22" spans="1:4" ht="15">
      <c r="A22" s="3" t="s">
        <v>23</v>
      </c>
      <c r="B22" s="24">
        <v>0</v>
      </c>
      <c r="C22" s="24" t="s">
        <v>8</v>
      </c>
      <c r="D22" s="6" t="s">
        <v>8</v>
      </c>
    </row>
    <row r="23" spans="1:4" ht="15">
      <c r="A23" s="3" t="s">
        <v>24</v>
      </c>
      <c r="B23" s="3">
        <v>1235</v>
      </c>
      <c r="C23" s="3" t="s">
        <v>8</v>
      </c>
      <c r="D23" s="6" t="s">
        <v>8</v>
      </c>
    </row>
    <row r="24" spans="1:3" ht="15">
      <c r="A24" s="3" t="s">
        <v>217</v>
      </c>
      <c r="B24" s="24">
        <f>1350*2</f>
        <v>2700</v>
      </c>
      <c r="C24" s="24" t="s">
        <v>8</v>
      </c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19415</v>
      </c>
      <c r="C26" s="3">
        <f>+B26</f>
        <v>19415</v>
      </c>
    </row>
    <row r="27" spans="1:3" ht="15">
      <c r="A27" s="18" t="s">
        <v>8</v>
      </c>
      <c r="B27" s="3" t="s">
        <v>8</v>
      </c>
      <c r="C27" s="3" t="s">
        <v>8</v>
      </c>
    </row>
    <row r="28" spans="1:3" ht="15">
      <c r="A28" s="3" t="s">
        <v>8</v>
      </c>
      <c r="B28" s="3" t="s">
        <v>8</v>
      </c>
      <c r="C28" s="3" t="s">
        <v>8</v>
      </c>
    </row>
    <row r="29" spans="1:4" ht="15">
      <c r="A29" s="3" t="s">
        <v>1</v>
      </c>
      <c r="B29" s="3" t="s">
        <v>8</v>
      </c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1456.13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101.93</v>
      </c>
      <c r="C32" s="3" t="s">
        <v>8</v>
      </c>
      <c r="D32" s="7">
        <f>SUM(B30:B32)</f>
        <v>1808.0600000000002</v>
      </c>
    </row>
    <row r="33" spans="1:4" ht="15">
      <c r="A33" s="2" t="s">
        <v>209</v>
      </c>
      <c r="B33" s="32">
        <v>15.95</v>
      </c>
      <c r="C33" s="3" t="s">
        <v>8</v>
      </c>
      <c r="D33" s="6" t="s">
        <v>8</v>
      </c>
    </row>
    <row r="34" spans="1:4" ht="15">
      <c r="A34" s="24" t="s">
        <v>218</v>
      </c>
      <c r="B34" s="32">
        <v>1819</v>
      </c>
      <c r="C34" s="3" t="s">
        <v>8</v>
      </c>
      <c r="D34" s="6" t="s">
        <v>8</v>
      </c>
    </row>
    <row r="35" spans="1:4" ht="15">
      <c r="A35" s="24"/>
      <c r="B35" s="32"/>
      <c r="C35" s="3" t="s">
        <v>8</v>
      </c>
      <c r="D35" s="6" t="s">
        <v>8</v>
      </c>
    </row>
    <row r="36" spans="1:6" ht="15">
      <c r="A36" s="24"/>
      <c r="B36" s="32"/>
      <c r="C36" s="3"/>
      <c r="E36" s="6" t="s">
        <v>8</v>
      </c>
      <c r="F36" s="6" t="s">
        <v>8</v>
      </c>
    </row>
    <row r="37" spans="1:2" ht="15">
      <c r="A37" s="2"/>
      <c r="B37" s="32"/>
    </row>
    <row r="38" spans="1:5" ht="15">
      <c r="A38" s="3"/>
      <c r="B38" s="32"/>
      <c r="C38" s="3" t="s">
        <v>8</v>
      </c>
      <c r="D38" s="7" t="s">
        <v>8</v>
      </c>
      <c r="E38" s="7" t="s">
        <v>8</v>
      </c>
    </row>
    <row r="39" spans="1:4" ht="15">
      <c r="A39" s="3" t="s">
        <v>35</v>
      </c>
      <c r="B39" s="3">
        <f>SUM(B30:B38)</f>
        <v>3643.01</v>
      </c>
      <c r="C39" s="1">
        <f>+B39</f>
        <v>3643.01</v>
      </c>
      <c r="D39" s="7"/>
    </row>
    <row r="40" spans="1:4" ht="15.75" thickBot="1">
      <c r="A40" s="4" t="s">
        <v>5</v>
      </c>
      <c r="B40" s="3"/>
      <c r="C40" s="5">
        <f>+C26-B39</f>
        <v>15771.99</v>
      </c>
      <c r="D40" s="6" t="s">
        <v>8</v>
      </c>
    </row>
    <row r="41" spans="3:4" ht="15.75" thickTop="1">
      <c r="C41" s="6" t="s">
        <v>8</v>
      </c>
      <c r="D41" s="7"/>
    </row>
    <row r="42" spans="1:4" ht="15.75">
      <c r="A42" s="59" t="s">
        <v>6</v>
      </c>
      <c r="B42" s="59"/>
      <c r="C42" s="59"/>
      <c r="D42" s="7"/>
    </row>
    <row r="43" spans="1:4" ht="15.75">
      <c r="A43" s="17"/>
      <c r="B43" s="17" t="s">
        <v>8</v>
      </c>
      <c r="C43" s="17" t="s">
        <v>8</v>
      </c>
      <c r="D43" s="7"/>
    </row>
    <row r="44" spans="1:4" ht="15.75">
      <c r="A44" s="61" t="s">
        <v>0</v>
      </c>
      <c r="B44" s="61"/>
      <c r="C44" s="61"/>
      <c r="D44" s="7"/>
    </row>
    <row r="45" spans="1:3" ht="15.75">
      <c r="A45" s="17"/>
      <c r="B45" s="17"/>
      <c r="C45" s="17"/>
    </row>
    <row r="46" spans="1:4" ht="15.75">
      <c r="A46" s="62">
        <f>+A5</f>
        <v>36982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8</v>
      </c>
      <c r="B49" s="7"/>
      <c r="C49" s="7"/>
      <c r="D49" s="6" t="s">
        <v>8</v>
      </c>
    </row>
    <row r="50" spans="1:4" ht="15">
      <c r="A50" s="7" t="s">
        <v>37</v>
      </c>
      <c r="B50" s="7">
        <v>575</v>
      </c>
      <c r="C50" s="7"/>
      <c r="D50" s="6" t="s">
        <v>8</v>
      </c>
    </row>
    <row r="51" spans="1:3" ht="15">
      <c r="A51" s="7" t="s">
        <v>38</v>
      </c>
      <c r="B51" s="7">
        <v>880</v>
      </c>
      <c r="C51" s="7"/>
    </row>
    <row r="52" spans="1:3" ht="15">
      <c r="A52" s="7" t="s">
        <v>39</v>
      </c>
      <c r="B52" s="8">
        <v>1320</v>
      </c>
      <c r="C52" s="7"/>
    </row>
    <row r="53" spans="1:5" ht="15">
      <c r="A53" s="7" t="s">
        <v>40</v>
      </c>
      <c r="B53" s="7">
        <f>SUM(B50:B52)</f>
        <v>2775</v>
      </c>
      <c r="C53" s="7">
        <f>+B53</f>
        <v>2775</v>
      </c>
      <c r="D53" s="6" t="s">
        <v>8</v>
      </c>
      <c r="E53" s="6" t="s">
        <v>8</v>
      </c>
    </row>
    <row r="54" spans="1:3" ht="15">
      <c r="A54" s="7"/>
      <c r="B54" s="7" t="s">
        <v>8</v>
      </c>
      <c r="C54" s="7" t="s">
        <v>8</v>
      </c>
    </row>
    <row r="55" spans="1:4" ht="15">
      <c r="A55" s="7"/>
      <c r="B55" s="7" t="s">
        <v>8</v>
      </c>
      <c r="C55" s="7" t="s">
        <v>8</v>
      </c>
      <c r="D55" s="7" t="s">
        <v>8</v>
      </c>
    </row>
    <row r="56" spans="1:5" ht="15">
      <c r="A56" s="7" t="s">
        <v>1</v>
      </c>
      <c r="B56" s="7" t="s">
        <v>8</v>
      </c>
      <c r="C56" s="7" t="s">
        <v>8</v>
      </c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208.13</v>
      </c>
      <c r="C57" s="7" t="s">
        <v>8</v>
      </c>
      <c r="D57" s="7">
        <f>+B57+B31</f>
        <v>1664.2600000000002</v>
      </c>
      <c r="E57" s="6" t="s">
        <v>60</v>
      </c>
    </row>
    <row r="58" spans="1:5" ht="15">
      <c r="A58" s="7" t="s">
        <v>42</v>
      </c>
      <c r="B58" s="8">
        <f>ROUND(+B57*0.07,2)</f>
        <v>14.57</v>
      </c>
      <c r="C58" s="7"/>
      <c r="D58" s="7">
        <f>+B58+B32</f>
        <v>116.5</v>
      </c>
      <c r="E58" s="6" t="s">
        <v>62</v>
      </c>
    </row>
    <row r="59" spans="1:4" ht="15">
      <c r="A59" s="7"/>
      <c r="B59" s="7"/>
      <c r="C59" s="7"/>
      <c r="D59" s="7" t="s">
        <v>8</v>
      </c>
    </row>
    <row r="60" spans="1:4" ht="15">
      <c r="A60" s="7" t="s">
        <v>43</v>
      </c>
      <c r="B60" s="7">
        <f>SUM(B57:B58)</f>
        <v>222.7</v>
      </c>
      <c r="C60" s="8">
        <f>+B60</f>
        <v>222.7</v>
      </c>
      <c r="D60" s="7" t="s">
        <v>8</v>
      </c>
    </row>
    <row r="61" spans="1:4" ht="15">
      <c r="A61" s="7"/>
      <c r="B61" s="7"/>
      <c r="C61" s="7"/>
      <c r="D61" s="7" t="s">
        <v>8</v>
      </c>
    </row>
    <row r="62" spans="1:5" ht="16.5" thickBot="1">
      <c r="A62" s="10" t="s">
        <v>44</v>
      </c>
      <c r="B62" s="7"/>
      <c r="C62" s="9">
        <f>+C53-C60</f>
        <v>2552.3</v>
      </c>
      <c r="D62" s="7">
        <f>SUM(D56:D58)</f>
        <v>2030.7600000000002</v>
      </c>
      <c r="E62" s="6" t="s">
        <v>63</v>
      </c>
    </row>
    <row r="63" spans="1:5" ht="15.75" thickTop="1">
      <c r="A63" s="7"/>
      <c r="B63" s="7"/>
      <c r="C63" s="7"/>
      <c r="D63" s="7" t="s">
        <v>8</v>
      </c>
      <c r="E63" s="6" t="s">
        <v>8</v>
      </c>
    </row>
    <row r="64" spans="1:5" ht="15">
      <c r="A64" s="7"/>
      <c r="B64" s="7"/>
      <c r="C64" s="7"/>
      <c r="E64" s="6" t="s">
        <v>8</v>
      </c>
    </row>
    <row r="65" spans="1:3" ht="15">
      <c r="A65" s="7"/>
      <c r="B65" s="7"/>
      <c r="C65" s="7"/>
    </row>
    <row r="66" spans="1:3" ht="15">
      <c r="A66" s="7"/>
      <c r="B66" s="7"/>
      <c r="C66" s="7"/>
    </row>
    <row r="67" spans="1:4" ht="15">
      <c r="A67" s="7"/>
      <c r="B67" s="7"/>
      <c r="C67" s="7"/>
      <c r="D67" s="6" t="s">
        <v>8</v>
      </c>
    </row>
    <row r="68" spans="1:4" ht="15">
      <c r="A68" s="7"/>
      <c r="B68" s="7"/>
      <c r="C68" s="7"/>
      <c r="D68" s="6" t="s">
        <v>8</v>
      </c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49">
      <selection activeCell="B50" sqref="B50:B53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4" ht="15.75">
      <c r="A4" s="13"/>
      <c r="B4" s="13"/>
      <c r="C4" s="13"/>
      <c r="D4" s="6" t="s">
        <v>8</v>
      </c>
    </row>
    <row r="5" spans="1:4" ht="15.75">
      <c r="A5" s="62">
        <v>37012</v>
      </c>
      <c r="B5" s="61"/>
      <c r="C5" s="61"/>
      <c r="D5" s="6" t="s">
        <v>8</v>
      </c>
    </row>
    <row r="6" spans="1:3" ht="15">
      <c r="A6" s="14" t="s">
        <v>8</v>
      </c>
      <c r="B6" s="14" t="s">
        <v>8</v>
      </c>
      <c r="C6" s="14"/>
    </row>
    <row r="7" spans="1:3" ht="15">
      <c r="A7" s="2" t="s">
        <v>8</v>
      </c>
      <c r="B7" s="2" t="s">
        <v>8</v>
      </c>
      <c r="C7" s="2"/>
    </row>
    <row r="8" spans="1:3" ht="15">
      <c r="A8" s="3" t="s">
        <v>9</v>
      </c>
      <c r="B8" s="3">
        <v>830</v>
      </c>
      <c r="C8" s="3" t="s">
        <v>8</v>
      </c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v>0</v>
      </c>
      <c r="C10" s="3"/>
    </row>
    <row r="11" spans="1:3" ht="15">
      <c r="A11" s="3" t="s">
        <v>12</v>
      </c>
      <c r="B11" s="3">
        <v>0</v>
      </c>
      <c r="C11" s="3" t="s">
        <v>8</v>
      </c>
    </row>
    <row r="12" spans="1:3" ht="15">
      <c r="A12" s="3" t="s">
        <v>13</v>
      </c>
      <c r="B12" s="24">
        <v>1135</v>
      </c>
      <c r="C12" s="24" t="s">
        <v>8</v>
      </c>
    </row>
    <row r="13" spans="1:3" ht="15">
      <c r="A13" s="3" t="s">
        <v>14</v>
      </c>
      <c r="B13" s="3">
        <v>750</v>
      </c>
      <c r="C13" s="24" t="s">
        <v>8</v>
      </c>
    </row>
    <row r="14" spans="1:3" ht="15">
      <c r="A14" s="3" t="s">
        <v>15</v>
      </c>
      <c r="B14" s="3">
        <v>1180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v>510</v>
      </c>
      <c r="C16" s="3"/>
    </row>
    <row r="17" spans="1:4" ht="15">
      <c r="A17" s="3" t="s">
        <v>18</v>
      </c>
      <c r="B17" s="3">
        <v>1350</v>
      </c>
      <c r="C17" s="3" t="s">
        <v>8</v>
      </c>
      <c r="D17" s="6" t="s">
        <v>8</v>
      </c>
    </row>
    <row r="18" spans="1:4" ht="15">
      <c r="A18" s="3" t="s">
        <v>19</v>
      </c>
      <c r="B18" s="3">
        <v>1125</v>
      </c>
      <c r="C18" s="3" t="s">
        <v>8</v>
      </c>
      <c r="D18" s="7" t="s">
        <v>8</v>
      </c>
    </row>
    <row r="19" spans="1:4" ht="15">
      <c r="A19" s="3" t="s">
        <v>20</v>
      </c>
      <c r="B19" s="3">
        <v>1000</v>
      </c>
      <c r="C19" s="3" t="s">
        <v>8</v>
      </c>
      <c r="D19" s="6" t="s">
        <v>8</v>
      </c>
    </row>
    <row r="20" spans="1:4" ht="15">
      <c r="A20" s="3" t="s">
        <v>21</v>
      </c>
      <c r="B20" s="24">
        <v>725</v>
      </c>
      <c r="C20" s="24" t="s">
        <v>8</v>
      </c>
      <c r="D20" s="6" t="s">
        <v>8</v>
      </c>
    </row>
    <row r="21" spans="1:4" ht="15">
      <c r="A21" s="3" t="s">
        <v>22</v>
      </c>
      <c r="B21" s="3">
        <v>660</v>
      </c>
      <c r="C21" s="3" t="s">
        <v>8</v>
      </c>
      <c r="D21" s="6" t="s">
        <v>8</v>
      </c>
    </row>
    <row r="22" spans="1:4" ht="15">
      <c r="A22" s="3" t="s">
        <v>223</v>
      </c>
      <c r="B22" s="24">
        <v>1190</v>
      </c>
      <c r="C22" s="24" t="s">
        <v>8</v>
      </c>
      <c r="D22" s="6" t="s">
        <v>8</v>
      </c>
    </row>
    <row r="23" spans="1:4" ht="15">
      <c r="A23" s="3" t="s">
        <v>24</v>
      </c>
      <c r="B23" s="3">
        <v>1235</v>
      </c>
      <c r="C23" s="3" t="s">
        <v>8</v>
      </c>
      <c r="D23" s="6" t="s">
        <v>8</v>
      </c>
    </row>
    <row r="24" spans="1:3" ht="15">
      <c r="A24" s="3" t="s">
        <v>224</v>
      </c>
      <c r="B24" s="24">
        <v>1350</v>
      </c>
      <c r="C24" s="24" t="s">
        <v>8</v>
      </c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16045</v>
      </c>
      <c r="C26" s="3">
        <f>+B26</f>
        <v>16045</v>
      </c>
    </row>
    <row r="27" spans="1:3" ht="15">
      <c r="A27" s="18" t="s">
        <v>8</v>
      </c>
      <c r="B27" s="3" t="s">
        <v>8</v>
      </c>
      <c r="C27" s="3" t="s">
        <v>8</v>
      </c>
    </row>
    <row r="28" spans="1:3" ht="15">
      <c r="A28" s="3" t="s">
        <v>8</v>
      </c>
      <c r="B28" s="3" t="s">
        <v>8</v>
      </c>
      <c r="C28" s="3" t="s">
        <v>8</v>
      </c>
    </row>
    <row r="29" spans="1:4" ht="15">
      <c r="A29" s="3" t="s">
        <v>1</v>
      </c>
      <c r="B29" s="3" t="s">
        <v>8</v>
      </c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1203.38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84.24</v>
      </c>
      <c r="C32" s="3" t="s">
        <v>8</v>
      </c>
      <c r="D32" s="7">
        <f>SUM(B30:B32)</f>
        <v>1537.6200000000001</v>
      </c>
    </row>
    <row r="33" spans="1:4" ht="15">
      <c r="A33" s="2" t="s">
        <v>209</v>
      </c>
      <c r="B33" s="32">
        <v>12.45</v>
      </c>
      <c r="C33" s="3" t="s">
        <v>8</v>
      </c>
      <c r="D33" s="6" t="s">
        <v>8</v>
      </c>
    </row>
    <row r="34" spans="1:4" ht="15">
      <c r="A34" s="24" t="s">
        <v>219</v>
      </c>
      <c r="B34" s="32">
        <f>385*2</f>
        <v>770</v>
      </c>
      <c r="C34" s="3" t="s">
        <v>8</v>
      </c>
      <c r="D34" s="6" t="s">
        <v>8</v>
      </c>
    </row>
    <row r="35" spans="1:4" ht="15">
      <c r="A35" s="24" t="s">
        <v>220</v>
      </c>
      <c r="B35" s="32">
        <v>508.25</v>
      </c>
      <c r="C35" s="3" t="s">
        <v>8</v>
      </c>
      <c r="D35" s="6" t="s">
        <v>8</v>
      </c>
    </row>
    <row r="36" spans="1:6" ht="15">
      <c r="A36" s="24" t="s">
        <v>221</v>
      </c>
      <c r="B36" s="32">
        <v>379.85</v>
      </c>
      <c r="C36" s="3"/>
      <c r="E36" s="6" t="s">
        <v>8</v>
      </c>
      <c r="F36" s="6" t="s">
        <v>8</v>
      </c>
    </row>
    <row r="37" spans="1:2" ht="15">
      <c r="A37" s="2" t="s">
        <v>222</v>
      </c>
      <c r="B37" s="32">
        <v>96.3</v>
      </c>
    </row>
    <row r="38" spans="1:5" ht="15">
      <c r="A38" s="3" t="s">
        <v>8</v>
      </c>
      <c r="B38" s="32" t="s">
        <v>8</v>
      </c>
      <c r="C38" s="3" t="s">
        <v>8</v>
      </c>
      <c r="D38" s="7" t="s">
        <v>8</v>
      </c>
      <c r="E38" s="7" t="s">
        <v>8</v>
      </c>
    </row>
    <row r="39" spans="1:4" ht="15">
      <c r="A39" s="3" t="s">
        <v>35</v>
      </c>
      <c r="B39" s="3">
        <f>SUM(B30:B38)</f>
        <v>3304.4700000000003</v>
      </c>
      <c r="C39" s="1">
        <f>+B39</f>
        <v>3304.4700000000003</v>
      </c>
      <c r="D39" s="7"/>
    </row>
    <row r="40" spans="1:4" ht="15.75" thickBot="1">
      <c r="A40" s="4" t="s">
        <v>5</v>
      </c>
      <c r="B40" s="3"/>
      <c r="C40" s="5">
        <f>+C26-B39</f>
        <v>12740.529999999999</v>
      </c>
      <c r="D40" s="6" t="s">
        <v>8</v>
      </c>
    </row>
    <row r="41" spans="3:4" ht="15.75" thickTop="1">
      <c r="C41" s="6" t="s">
        <v>8</v>
      </c>
      <c r="D41" s="7"/>
    </row>
    <row r="42" spans="1:4" ht="15.75">
      <c r="A42" s="59" t="s">
        <v>6</v>
      </c>
      <c r="B42" s="59"/>
      <c r="C42" s="59"/>
      <c r="D42" s="7"/>
    </row>
    <row r="43" spans="1:4" ht="15.75">
      <c r="A43" s="17"/>
      <c r="B43" s="17" t="s">
        <v>8</v>
      </c>
      <c r="C43" s="17" t="s">
        <v>8</v>
      </c>
      <c r="D43" s="7"/>
    </row>
    <row r="44" spans="1:4" ht="15.75">
      <c r="A44" s="61" t="s">
        <v>0</v>
      </c>
      <c r="B44" s="61"/>
      <c r="C44" s="61"/>
      <c r="D44" s="7"/>
    </row>
    <row r="45" spans="1:3" ht="15.75">
      <c r="A45" s="17"/>
      <c r="B45" s="17"/>
      <c r="C45" s="17"/>
    </row>
    <row r="46" spans="1:4" ht="15.75">
      <c r="A46" s="62">
        <f>+A5</f>
        <v>37012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8</v>
      </c>
      <c r="B49" s="7"/>
      <c r="C49" s="7"/>
      <c r="D49" s="6" t="s">
        <v>8</v>
      </c>
    </row>
    <row r="50" spans="1:4" ht="15">
      <c r="A50" s="7" t="s">
        <v>37</v>
      </c>
      <c r="B50" s="7">
        <v>575</v>
      </c>
      <c r="C50" s="7"/>
      <c r="D50" s="6" t="s">
        <v>8</v>
      </c>
    </row>
    <row r="51" spans="1:3" ht="15">
      <c r="A51" s="7" t="s">
        <v>38</v>
      </c>
      <c r="B51" s="7">
        <v>880</v>
      </c>
      <c r="C51" s="7"/>
    </row>
    <row r="52" spans="1:3" ht="15">
      <c r="A52" s="7" t="s">
        <v>39</v>
      </c>
      <c r="B52" s="8">
        <v>1320</v>
      </c>
      <c r="C52" s="7"/>
    </row>
    <row r="53" spans="1:5" ht="15">
      <c r="A53" s="7" t="s">
        <v>40</v>
      </c>
      <c r="B53" s="7">
        <f>SUM(B50:B52)</f>
        <v>2775</v>
      </c>
      <c r="C53" s="7">
        <f>+B53</f>
        <v>2775</v>
      </c>
      <c r="D53" s="6" t="s">
        <v>8</v>
      </c>
      <c r="E53" s="6" t="s">
        <v>8</v>
      </c>
    </row>
    <row r="54" spans="1:3" ht="15">
      <c r="A54" s="7"/>
      <c r="B54" s="7" t="s">
        <v>8</v>
      </c>
      <c r="C54" s="7" t="s">
        <v>8</v>
      </c>
    </row>
    <row r="55" spans="1:4" ht="15">
      <c r="A55" s="7"/>
      <c r="B55" s="7" t="s">
        <v>8</v>
      </c>
      <c r="C55" s="7" t="s">
        <v>8</v>
      </c>
      <c r="D55" s="7" t="s">
        <v>8</v>
      </c>
    </row>
    <row r="56" spans="1:5" ht="15">
      <c r="A56" s="7" t="s">
        <v>1</v>
      </c>
      <c r="B56" s="7" t="s">
        <v>8</v>
      </c>
      <c r="C56" s="7" t="s">
        <v>8</v>
      </c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208.13</v>
      </c>
      <c r="C57" s="7" t="s">
        <v>8</v>
      </c>
      <c r="D57" s="7">
        <f>+B57+B31</f>
        <v>1411.5100000000002</v>
      </c>
      <c r="E57" s="6" t="s">
        <v>60</v>
      </c>
    </row>
    <row r="58" spans="1:5" ht="15">
      <c r="A58" s="7" t="s">
        <v>42</v>
      </c>
      <c r="B58" s="8">
        <f>ROUND(+B57*0.07,2)</f>
        <v>14.57</v>
      </c>
      <c r="C58" s="7"/>
      <c r="D58" s="7">
        <f>+B58+B32</f>
        <v>98.81</v>
      </c>
      <c r="E58" s="6" t="s">
        <v>62</v>
      </c>
    </row>
    <row r="59" spans="1:4" ht="15">
      <c r="A59" s="7"/>
      <c r="B59" s="7"/>
      <c r="C59" s="7"/>
      <c r="D59" s="7" t="s">
        <v>8</v>
      </c>
    </row>
    <row r="60" spans="1:4" ht="15">
      <c r="A60" s="7" t="s">
        <v>43</v>
      </c>
      <c r="B60" s="7">
        <f>SUM(B57:B58)</f>
        <v>222.7</v>
      </c>
      <c r="C60" s="8">
        <f>+B60</f>
        <v>222.7</v>
      </c>
      <c r="D60" s="7" t="s">
        <v>8</v>
      </c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2552.3</v>
      </c>
      <c r="D62" s="7">
        <f>SUM(D56:D58)</f>
        <v>1760.3200000000002</v>
      </c>
      <c r="E62" s="6" t="s">
        <v>63</v>
      </c>
    </row>
    <row r="63" spans="1:5" ht="15.75" thickTop="1">
      <c r="A63" s="7"/>
      <c r="B63" s="7"/>
      <c r="C63" s="7"/>
      <c r="D63" s="7" t="s">
        <v>8</v>
      </c>
      <c r="E63" s="6" t="s">
        <v>8</v>
      </c>
    </row>
    <row r="64" spans="1:5" ht="15">
      <c r="A64" s="7"/>
      <c r="B64" s="7"/>
      <c r="C64" s="7"/>
      <c r="E64" s="6" t="s">
        <v>8</v>
      </c>
    </row>
    <row r="65" spans="1:3" ht="15">
      <c r="A65" s="7"/>
      <c r="B65" s="7"/>
      <c r="C65" s="7"/>
    </row>
    <row r="66" spans="1:3" ht="15">
      <c r="A66" s="7"/>
      <c r="B66" s="7"/>
      <c r="C66" s="7"/>
    </row>
    <row r="67" spans="1:4" ht="15">
      <c r="A67" s="7"/>
      <c r="B67" s="7"/>
      <c r="C67" s="7"/>
      <c r="D67" s="6" t="s">
        <v>8</v>
      </c>
    </row>
    <row r="68" spans="1:4" ht="15">
      <c r="A68" s="7"/>
      <c r="B68" s="7"/>
      <c r="C68" s="7"/>
      <c r="D68" s="6" t="s">
        <v>8</v>
      </c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40">
      <selection activeCell="B50" sqref="B50:B53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4" ht="15.75">
      <c r="A4" s="13"/>
      <c r="B4" s="13"/>
      <c r="C4" s="13"/>
      <c r="D4" s="6" t="s">
        <v>8</v>
      </c>
    </row>
    <row r="5" spans="1:4" ht="15.75">
      <c r="A5" s="62">
        <v>37043</v>
      </c>
      <c r="B5" s="61"/>
      <c r="C5" s="61"/>
      <c r="D5" s="6" t="s">
        <v>8</v>
      </c>
    </row>
    <row r="6" spans="1:3" ht="15">
      <c r="A6" s="14" t="s">
        <v>8</v>
      </c>
      <c r="B6" s="14" t="s">
        <v>8</v>
      </c>
      <c r="C6" s="14"/>
    </row>
    <row r="7" spans="1:3" ht="15">
      <c r="A7" s="2" t="s">
        <v>8</v>
      </c>
      <c r="B7" s="2" t="s">
        <v>8</v>
      </c>
      <c r="C7" s="2"/>
    </row>
    <row r="8" spans="1:3" ht="15">
      <c r="A8" s="3" t="s">
        <v>9</v>
      </c>
      <c r="B8" s="3">
        <v>830</v>
      </c>
      <c r="C8" s="3" t="s">
        <v>8</v>
      </c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v>0</v>
      </c>
      <c r="C10" s="3"/>
    </row>
    <row r="11" spans="1:3" ht="15">
      <c r="A11" s="3" t="s">
        <v>12</v>
      </c>
      <c r="B11" s="3">
        <v>0</v>
      </c>
      <c r="C11" s="3" t="s">
        <v>8</v>
      </c>
    </row>
    <row r="12" spans="1:3" ht="15">
      <c r="A12" s="3" t="s">
        <v>13</v>
      </c>
      <c r="B12" s="24">
        <v>1135</v>
      </c>
      <c r="C12" s="24" t="s">
        <v>8</v>
      </c>
    </row>
    <row r="13" spans="1:3" ht="15">
      <c r="A13" s="3" t="s">
        <v>14</v>
      </c>
      <c r="B13" s="3">
        <v>750</v>
      </c>
      <c r="C13" s="24" t="s">
        <v>8</v>
      </c>
    </row>
    <row r="14" spans="1:3" ht="15">
      <c r="A14" s="3" t="s">
        <v>15</v>
      </c>
      <c r="B14" s="3">
        <v>1180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v>510</v>
      </c>
      <c r="C16" s="3"/>
    </row>
    <row r="17" spans="1:4" ht="15">
      <c r="A17" s="3" t="s">
        <v>18</v>
      </c>
      <c r="B17" s="3">
        <v>1350</v>
      </c>
      <c r="C17" s="3" t="s">
        <v>8</v>
      </c>
      <c r="D17" s="6" t="s">
        <v>8</v>
      </c>
    </row>
    <row r="18" spans="1:4" ht="15">
      <c r="A18" s="3" t="s">
        <v>19</v>
      </c>
      <c r="B18" s="3">
        <v>1125</v>
      </c>
      <c r="C18" s="3" t="s">
        <v>8</v>
      </c>
      <c r="D18" s="7" t="s">
        <v>8</v>
      </c>
    </row>
    <row r="19" spans="1:4" ht="15">
      <c r="A19" s="3" t="s">
        <v>20</v>
      </c>
      <c r="B19" s="3">
        <v>1000</v>
      </c>
      <c r="C19" s="3" t="s">
        <v>8</v>
      </c>
      <c r="D19" s="6" t="s">
        <v>8</v>
      </c>
    </row>
    <row r="20" spans="1:4" ht="15">
      <c r="A20" s="3" t="s">
        <v>21</v>
      </c>
      <c r="B20" s="24">
        <v>725</v>
      </c>
      <c r="C20" s="24" t="s">
        <v>8</v>
      </c>
      <c r="D20" s="6" t="s">
        <v>8</v>
      </c>
    </row>
    <row r="21" spans="1:4" ht="15">
      <c r="A21" s="3" t="s">
        <v>22</v>
      </c>
      <c r="B21" s="3">
        <v>660</v>
      </c>
      <c r="C21" s="3" t="s">
        <v>8</v>
      </c>
      <c r="D21" s="6" t="s">
        <v>8</v>
      </c>
    </row>
    <row r="22" spans="1:4" ht="15">
      <c r="A22" s="3" t="s">
        <v>225</v>
      </c>
      <c r="B22" s="24">
        <v>1190</v>
      </c>
      <c r="C22" s="24" t="s">
        <v>8</v>
      </c>
      <c r="D22" s="6" t="s">
        <v>8</v>
      </c>
    </row>
    <row r="23" spans="1:4" ht="15">
      <c r="A23" s="3" t="s">
        <v>24</v>
      </c>
      <c r="B23" s="3">
        <v>1235</v>
      </c>
      <c r="C23" s="3" t="s">
        <v>8</v>
      </c>
      <c r="D23" s="6" t="s">
        <v>8</v>
      </c>
    </row>
    <row r="24" spans="1:3" ht="15">
      <c r="A24" s="3" t="s">
        <v>226</v>
      </c>
      <c r="B24" s="24">
        <v>1350</v>
      </c>
      <c r="C24" s="24" t="s">
        <v>8</v>
      </c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16045</v>
      </c>
      <c r="C26" s="3">
        <f>+B26</f>
        <v>16045</v>
      </c>
    </row>
    <row r="27" spans="1:3" ht="15">
      <c r="A27" s="18" t="s">
        <v>8</v>
      </c>
      <c r="B27" s="3" t="s">
        <v>8</v>
      </c>
      <c r="C27" s="3" t="s">
        <v>8</v>
      </c>
    </row>
    <row r="28" spans="1:3" ht="15">
      <c r="A28" s="3" t="s">
        <v>8</v>
      </c>
      <c r="B28" s="3" t="s">
        <v>8</v>
      </c>
      <c r="C28" s="3" t="s">
        <v>8</v>
      </c>
    </row>
    <row r="29" spans="1:4" ht="15">
      <c r="A29" s="3" t="s">
        <v>1</v>
      </c>
      <c r="B29" s="3" t="s">
        <v>8</v>
      </c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1203.38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84.24</v>
      </c>
      <c r="C32" s="3" t="s">
        <v>8</v>
      </c>
      <c r="D32" s="7">
        <f>SUM(B30:B32)</f>
        <v>1537.6200000000001</v>
      </c>
    </row>
    <row r="33" spans="1:4" ht="15">
      <c r="A33" s="2" t="s">
        <v>209</v>
      </c>
      <c r="B33" s="32">
        <v>17</v>
      </c>
      <c r="C33" s="3" t="s">
        <v>8</v>
      </c>
      <c r="D33" s="6" t="s">
        <v>8</v>
      </c>
    </row>
    <row r="34" spans="1:4" ht="15">
      <c r="A34" s="24"/>
      <c r="B34" s="32"/>
      <c r="C34" s="3" t="s">
        <v>8</v>
      </c>
      <c r="D34" s="6" t="s">
        <v>8</v>
      </c>
    </row>
    <row r="35" spans="1:4" ht="15">
      <c r="A35" s="24"/>
      <c r="B35" s="32"/>
      <c r="C35" s="3" t="s">
        <v>8</v>
      </c>
      <c r="D35" s="6" t="s">
        <v>8</v>
      </c>
    </row>
    <row r="36" spans="1:6" ht="15">
      <c r="A36" s="24"/>
      <c r="B36" s="32"/>
      <c r="C36" s="3"/>
      <c r="E36" s="6" t="s">
        <v>8</v>
      </c>
      <c r="F36" s="6" t="s">
        <v>8</v>
      </c>
    </row>
    <row r="37" spans="1:2" ht="15">
      <c r="A37" s="2"/>
      <c r="B37" s="32"/>
    </row>
    <row r="38" spans="1:5" ht="15">
      <c r="A38" s="3" t="s">
        <v>8</v>
      </c>
      <c r="B38" s="32" t="s">
        <v>8</v>
      </c>
      <c r="C38" s="3" t="s">
        <v>8</v>
      </c>
      <c r="D38" s="7" t="s">
        <v>8</v>
      </c>
      <c r="E38" s="7" t="s">
        <v>8</v>
      </c>
    </row>
    <row r="39" spans="1:4" ht="15">
      <c r="A39" s="3" t="s">
        <v>35</v>
      </c>
      <c r="B39" s="3">
        <f>SUM(B30:B38)</f>
        <v>1554.6200000000001</v>
      </c>
      <c r="C39" s="1">
        <f>+B39</f>
        <v>1554.6200000000001</v>
      </c>
      <c r="D39" s="7"/>
    </row>
    <row r="40" spans="1:4" ht="15.75" thickBot="1">
      <c r="A40" s="4" t="s">
        <v>5</v>
      </c>
      <c r="B40" s="3"/>
      <c r="C40" s="5">
        <f>+C26-B39</f>
        <v>14490.38</v>
      </c>
      <c r="D40" s="6" t="s">
        <v>8</v>
      </c>
    </row>
    <row r="41" spans="3:4" ht="15.75" thickTop="1">
      <c r="C41" s="6" t="s">
        <v>8</v>
      </c>
      <c r="D41" s="7"/>
    </row>
    <row r="42" spans="1:4" ht="15.75">
      <c r="A42" s="59" t="s">
        <v>6</v>
      </c>
      <c r="B42" s="59"/>
      <c r="C42" s="59"/>
      <c r="D42" s="7"/>
    </row>
    <row r="43" spans="1:4" ht="15.75">
      <c r="A43" s="17"/>
      <c r="B43" s="17" t="s">
        <v>8</v>
      </c>
      <c r="C43" s="17" t="s">
        <v>8</v>
      </c>
      <c r="D43" s="7"/>
    </row>
    <row r="44" spans="1:4" ht="15.75">
      <c r="A44" s="61" t="s">
        <v>0</v>
      </c>
      <c r="B44" s="61"/>
      <c r="C44" s="61"/>
      <c r="D44" s="7"/>
    </row>
    <row r="45" spans="1:3" ht="15.75">
      <c r="A45" s="17"/>
      <c r="B45" s="17"/>
      <c r="C45" s="17"/>
    </row>
    <row r="46" spans="1:4" ht="15.75">
      <c r="A46" s="62">
        <f>+A5</f>
        <v>37043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8</v>
      </c>
      <c r="B49" s="7"/>
      <c r="C49" s="7"/>
      <c r="D49" s="6" t="s">
        <v>8</v>
      </c>
    </row>
    <row r="50" spans="1:4" ht="15">
      <c r="A50" s="7" t="s">
        <v>37</v>
      </c>
      <c r="B50" s="7">
        <v>575</v>
      </c>
      <c r="C50" s="7"/>
      <c r="D50" s="6" t="s">
        <v>8</v>
      </c>
    </row>
    <row r="51" spans="1:3" ht="15">
      <c r="A51" s="7" t="s">
        <v>38</v>
      </c>
      <c r="B51" s="7">
        <v>880</v>
      </c>
      <c r="C51" s="7"/>
    </row>
    <row r="52" spans="1:3" ht="15">
      <c r="A52" s="7" t="s">
        <v>39</v>
      </c>
      <c r="B52" s="8">
        <v>1320</v>
      </c>
      <c r="C52" s="7"/>
    </row>
    <row r="53" spans="1:5" ht="15">
      <c r="A53" s="7" t="s">
        <v>40</v>
      </c>
      <c r="B53" s="7">
        <f>SUM(B50:B52)</f>
        <v>2775</v>
      </c>
      <c r="C53" s="7">
        <f>+B53</f>
        <v>2775</v>
      </c>
      <c r="D53" s="6" t="s">
        <v>8</v>
      </c>
      <c r="E53" s="6" t="s">
        <v>8</v>
      </c>
    </row>
    <row r="54" spans="1:3" ht="15">
      <c r="A54" s="7"/>
      <c r="B54" s="7" t="s">
        <v>8</v>
      </c>
      <c r="C54" s="7" t="s">
        <v>8</v>
      </c>
    </row>
    <row r="55" spans="1:4" ht="15">
      <c r="A55" s="7"/>
      <c r="B55" s="7" t="s">
        <v>8</v>
      </c>
      <c r="C55" s="7" t="s">
        <v>8</v>
      </c>
      <c r="D55" s="7" t="s">
        <v>8</v>
      </c>
    </row>
    <row r="56" spans="1:5" ht="15">
      <c r="A56" s="7" t="s">
        <v>1</v>
      </c>
      <c r="B56" s="7" t="s">
        <v>8</v>
      </c>
      <c r="C56" s="7" t="s">
        <v>8</v>
      </c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208.13</v>
      </c>
      <c r="C57" s="7" t="s">
        <v>8</v>
      </c>
      <c r="D57" s="7">
        <f>+B57+B31</f>
        <v>1411.5100000000002</v>
      </c>
      <c r="E57" s="6" t="s">
        <v>60</v>
      </c>
    </row>
    <row r="58" spans="1:5" ht="15">
      <c r="A58" s="7" t="s">
        <v>42</v>
      </c>
      <c r="B58" s="8">
        <f>ROUND(+B57*0.07,2)</f>
        <v>14.57</v>
      </c>
      <c r="C58" s="7"/>
      <c r="D58" s="7">
        <f>+B58+B32</f>
        <v>98.81</v>
      </c>
      <c r="E58" s="6" t="s">
        <v>62</v>
      </c>
    </row>
    <row r="59" spans="1:4" ht="15">
      <c r="A59" s="7"/>
      <c r="B59" s="7"/>
      <c r="C59" s="7"/>
      <c r="D59" s="7"/>
    </row>
    <row r="60" spans="1:4" ht="15">
      <c r="A60" s="7" t="s">
        <v>43</v>
      </c>
      <c r="B60" s="7">
        <f>SUM(B57:B58)</f>
        <v>222.7</v>
      </c>
      <c r="C60" s="8">
        <f>+B60</f>
        <v>222.7</v>
      </c>
      <c r="D60" s="7" t="s">
        <v>8</v>
      </c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2552.3</v>
      </c>
      <c r="D62" s="7">
        <f>SUM(D56:D58)</f>
        <v>1760.3200000000002</v>
      </c>
      <c r="E62" s="6" t="s">
        <v>63</v>
      </c>
    </row>
    <row r="63" spans="1:5" ht="15.75" thickTop="1">
      <c r="A63" s="7"/>
      <c r="B63" s="7"/>
      <c r="C63" s="7"/>
      <c r="D63" s="7" t="s">
        <v>8</v>
      </c>
      <c r="E63" s="6" t="s">
        <v>8</v>
      </c>
    </row>
    <row r="64" spans="1:5" ht="15">
      <c r="A64" s="7"/>
      <c r="B64" s="7"/>
      <c r="C64" s="7"/>
      <c r="E64" s="6" t="s">
        <v>8</v>
      </c>
    </row>
    <row r="65" spans="1:3" ht="15">
      <c r="A65" s="7"/>
      <c r="B65" s="7"/>
      <c r="C65" s="7"/>
    </row>
    <row r="66" spans="1:3" ht="15">
      <c r="A66" s="7"/>
      <c r="B66" s="7"/>
      <c r="C66" s="7"/>
    </row>
    <row r="67" spans="1:4" ht="15">
      <c r="A67" s="7"/>
      <c r="B67" s="7"/>
      <c r="C67" s="7"/>
      <c r="D67" s="6" t="s">
        <v>8</v>
      </c>
    </row>
    <row r="68" spans="1:4" ht="15">
      <c r="A68" s="7"/>
      <c r="B68" s="7"/>
      <c r="C68" s="7"/>
      <c r="D68" s="6" t="s">
        <v>8</v>
      </c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horizontalDpi="300" verticalDpi="3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1">
      <selection activeCell="A11" sqref="A11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4" ht="15.75">
      <c r="A4" s="13"/>
      <c r="B4" s="13"/>
      <c r="C4" s="13"/>
      <c r="D4" s="6" t="s">
        <v>8</v>
      </c>
    </row>
    <row r="5" spans="1:4" ht="15.75">
      <c r="A5" s="62">
        <v>37073</v>
      </c>
      <c r="B5" s="61"/>
      <c r="C5" s="61"/>
      <c r="D5" s="6" t="s">
        <v>8</v>
      </c>
    </row>
    <row r="6" spans="1:3" ht="15">
      <c r="A6" s="14" t="s">
        <v>8</v>
      </c>
      <c r="B6" s="14" t="s">
        <v>8</v>
      </c>
      <c r="C6" s="14"/>
    </row>
    <row r="7" spans="1:3" ht="15">
      <c r="A7" s="2" t="s">
        <v>8</v>
      </c>
      <c r="B7" s="2" t="s">
        <v>8</v>
      </c>
      <c r="C7" s="2"/>
    </row>
    <row r="8" spans="1:3" ht="15">
      <c r="A8" s="3" t="s">
        <v>9</v>
      </c>
      <c r="B8" s="3">
        <v>830</v>
      </c>
      <c r="C8" s="3" t="s">
        <v>8</v>
      </c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v>0</v>
      </c>
      <c r="C10" s="3"/>
    </row>
    <row r="11" spans="1:3" ht="15">
      <c r="A11" s="3" t="s">
        <v>227</v>
      </c>
      <c r="B11" s="3">
        <v>2805</v>
      </c>
      <c r="C11" s="3"/>
    </row>
    <row r="12" spans="1:3" ht="15">
      <c r="A12" s="3" t="s">
        <v>13</v>
      </c>
      <c r="B12" s="24">
        <v>0</v>
      </c>
      <c r="C12" s="24"/>
    </row>
    <row r="13" spans="1:3" ht="15">
      <c r="A13" s="3" t="s">
        <v>14</v>
      </c>
      <c r="B13" s="3">
        <v>750</v>
      </c>
      <c r="C13" s="24" t="s">
        <v>8</v>
      </c>
    </row>
    <row r="14" spans="1:3" ht="15">
      <c r="A14" s="3" t="s">
        <v>15</v>
      </c>
      <c r="B14" s="3">
        <v>1180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v>510</v>
      </c>
      <c r="C16" s="3"/>
    </row>
    <row r="17" spans="1:4" ht="15">
      <c r="A17" s="3" t="s">
        <v>18</v>
      </c>
      <c r="B17" s="3">
        <v>0</v>
      </c>
      <c r="C17" s="3" t="s">
        <v>8</v>
      </c>
      <c r="D17" s="6" t="s">
        <v>8</v>
      </c>
    </row>
    <row r="18" spans="1:4" ht="15">
      <c r="A18" s="3" t="s">
        <v>19</v>
      </c>
      <c r="B18" s="3">
        <v>1125</v>
      </c>
      <c r="C18" s="3" t="s">
        <v>8</v>
      </c>
      <c r="D18" s="7" t="s">
        <v>8</v>
      </c>
    </row>
    <row r="19" spans="1:4" ht="15">
      <c r="A19" s="3" t="s">
        <v>20</v>
      </c>
      <c r="B19" s="3">
        <v>1000</v>
      </c>
      <c r="C19" s="3" t="s">
        <v>8</v>
      </c>
      <c r="D19" s="6" t="s">
        <v>8</v>
      </c>
    </row>
    <row r="20" spans="1:4" ht="15">
      <c r="A20" s="3" t="s">
        <v>21</v>
      </c>
      <c r="B20" s="24">
        <v>725</v>
      </c>
      <c r="C20" s="24" t="s">
        <v>8</v>
      </c>
      <c r="D20" s="6" t="s">
        <v>8</v>
      </c>
    </row>
    <row r="21" spans="1:4" ht="15">
      <c r="A21" s="3" t="s">
        <v>22</v>
      </c>
      <c r="B21" s="3">
        <v>660</v>
      </c>
      <c r="C21" s="3" t="s">
        <v>8</v>
      </c>
      <c r="D21" s="6" t="s">
        <v>8</v>
      </c>
    </row>
    <row r="22" spans="1:4" ht="15">
      <c r="A22" s="3" t="s">
        <v>228</v>
      </c>
      <c r="B22" s="24">
        <v>1190</v>
      </c>
      <c r="C22" s="24" t="s">
        <v>8</v>
      </c>
      <c r="D22" s="6" t="s">
        <v>8</v>
      </c>
    </row>
    <row r="23" spans="1:4" ht="15">
      <c r="A23" s="3" t="s">
        <v>24</v>
      </c>
      <c r="B23" s="3">
        <v>1235</v>
      </c>
      <c r="C23" s="3" t="s">
        <v>8</v>
      </c>
      <c r="D23" s="6" t="s">
        <v>8</v>
      </c>
    </row>
    <row r="24" spans="1:4" ht="15">
      <c r="A24" s="3" t="s">
        <v>229</v>
      </c>
      <c r="B24" s="24">
        <v>1350</v>
      </c>
      <c r="C24" s="24"/>
      <c r="D24" s="7"/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16365</v>
      </c>
      <c r="C26" s="3">
        <f>+B26</f>
        <v>16365</v>
      </c>
    </row>
    <row r="27" spans="1:3" ht="15">
      <c r="A27" s="18" t="s">
        <v>8</v>
      </c>
      <c r="B27" s="3" t="s">
        <v>8</v>
      </c>
      <c r="C27" s="3" t="s">
        <v>8</v>
      </c>
    </row>
    <row r="28" spans="1:3" ht="15">
      <c r="A28" s="3" t="s">
        <v>8</v>
      </c>
      <c r="B28" s="3" t="s">
        <v>8</v>
      </c>
      <c r="C28" s="3" t="s">
        <v>8</v>
      </c>
    </row>
    <row r="29" spans="1:4" ht="15">
      <c r="A29" s="3" t="s">
        <v>1</v>
      </c>
      <c r="B29" s="3" t="s">
        <v>8</v>
      </c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1227.38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85.92</v>
      </c>
      <c r="C32" s="3" t="s">
        <v>8</v>
      </c>
      <c r="D32" s="7">
        <f>SUM(B30:B32)</f>
        <v>1563.3000000000002</v>
      </c>
    </row>
    <row r="33" spans="1:4" ht="15">
      <c r="A33" s="2" t="s">
        <v>209</v>
      </c>
      <c r="B33" s="32">
        <v>10.2</v>
      </c>
      <c r="C33" s="3" t="s">
        <v>8</v>
      </c>
      <c r="D33" s="6" t="s">
        <v>8</v>
      </c>
    </row>
    <row r="34" spans="1:4" ht="15">
      <c r="A34" s="24" t="s">
        <v>230</v>
      </c>
      <c r="B34" s="32"/>
      <c r="C34" s="3" t="s">
        <v>8</v>
      </c>
      <c r="D34" s="6" t="s">
        <v>8</v>
      </c>
    </row>
    <row r="35" spans="1:4" ht="15">
      <c r="A35" s="24" t="s">
        <v>231</v>
      </c>
      <c r="B35" s="32"/>
      <c r="C35" s="3" t="s">
        <v>8</v>
      </c>
      <c r="D35" s="6" t="s">
        <v>8</v>
      </c>
    </row>
    <row r="36" spans="1:6" ht="15">
      <c r="A36" s="24" t="s">
        <v>232</v>
      </c>
      <c r="B36" s="32">
        <v>240.75</v>
      </c>
      <c r="C36" s="3"/>
      <c r="F36" s="6" t="s">
        <v>8</v>
      </c>
    </row>
    <row r="37" spans="1:2" ht="15">
      <c r="A37" s="2" t="s">
        <v>233</v>
      </c>
      <c r="B37" s="32">
        <v>79.2</v>
      </c>
    </row>
    <row r="38" spans="1:5" ht="15">
      <c r="A38" s="3"/>
      <c r="B38" s="32"/>
      <c r="C38" s="3" t="s">
        <v>8</v>
      </c>
      <c r="D38" s="7" t="s">
        <v>8</v>
      </c>
      <c r="E38" s="7"/>
    </row>
    <row r="39" spans="1:4" ht="15">
      <c r="A39" s="3" t="s">
        <v>35</v>
      </c>
      <c r="B39" s="3">
        <f>SUM(B30:B38)</f>
        <v>1893.4500000000003</v>
      </c>
      <c r="C39" s="1">
        <f>+B39</f>
        <v>1893.4500000000003</v>
      </c>
      <c r="D39" s="7"/>
    </row>
    <row r="40" spans="1:4" ht="15.75" thickBot="1">
      <c r="A40" s="4" t="s">
        <v>5</v>
      </c>
      <c r="B40" s="3"/>
      <c r="C40" s="5">
        <f>+C26-B39</f>
        <v>14471.55</v>
      </c>
      <c r="D40" s="6" t="s">
        <v>8</v>
      </c>
    </row>
    <row r="41" spans="3:4" ht="15.75" thickTop="1">
      <c r="C41" s="6" t="s">
        <v>8</v>
      </c>
      <c r="D41" s="7"/>
    </row>
    <row r="42" spans="1:4" ht="15.75">
      <c r="A42" s="59" t="s">
        <v>6</v>
      </c>
      <c r="B42" s="59"/>
      <c r="C42" s="59"/>
      <c r="D42" s="7"/>
    </row>
    <row r="43" spans="1:4" ht="15.75">
      <c r="A43" s="17"/>
      <c r="B43" s="17" t="s">
        <v>8</v>
      </c>
      <c r="C43" s="17" t="s">
        <v>8</v>
      </c>
      <c r="D43" s="7"/>
    </row>
    <row r="44" spans="1:4" ht="15.75">
      <c r="A44" s="61" t="s">
        <v>0</v>
      </c>
      <c r="B44" s="61"/>
      <c r="C44" s="61"/>
      <c r="D44" s="7"/>
    </row>
    <row r="45" spans="1:3" ht="15.75">
      <c r="A45" s="17"/>
      <c r="B45" s="17"/>
      <c r="C45" s="17"/>
    </row>
    <row r="46" spans="1:4" ht="15.75">
      <c r="A46" s="62">
        <f>+A5</f>
        <v>37073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8</v>
      </c>
      <c r="B49" s="7"/>
      <c r="C49" s="7"/>
      <c r="D49" s="6" t="s">
        <v>8</v>
      </c>
    </row>
    <row r="50" spans="1:4" ht="15">
      <c r="A50" s="7" t="s">
        <v>37</v>
      </c>
      <c r="B50" s="7">
        <v>575</v>
      </c>
      <c r="C50" s="7"/>
      <c r="D50" s="6" t="s">
        <v>8</v>
      </c>
    </row>
    <row r="51" spans="1:3" ht="15">
      <c r="A51" s="7" t="s">
        <v>38</v>
      </c>
      <c r="B51" s="7">
        <v>880</v>
      </c>
      <c r="C51" s="7"/>
    </row>
    <row r="52" spans="1:3" ht="15">
      <c r="A52" s="7" t="s">
        <v>39</v>
      </c>
      <c r="B52" s="8">
        <v>1320</v>
      </c>
      <c r="C52" s="7"/>
    </row>
    <row r="53" spans="1:5" ht="15">
      <c r="A53" s="7" t="s">
        <v>40</v>
      </c>
      <c r="B53" s="7">
        <f>SUM(B50:B52)</f>
        <v>2775</v>
      </c>
      <c r="C53" s="7">
        <f>+B53</f>
        <v>2775</v>
      </c>
      <c r="D53" s="6" t="s">
        <v>8</v>
      </c>
      <c r="E53" s="6" t="s">
        <v>8</v>
      </c>
    </row>
    <row r="54" spans="1:3" ht="15">
      <c r="A54" s="7"/>
      <c r="B54" s="7" t="s">
        <v>8</v>
      </c>
      <c r="C54" s="7" t="s">
        <v>8</v>
      </c>
    </row>
    <row r="55" spans="1:4" ht="15">
      <c r="A55" s="7"/>
      <c r="B55" s="7" t="s">
        <v>8</v>
      </c>
      <c r="C55" s="7" t="s">
        <v>8</v>
      </c>
      <c r="D55" s="7" t="s">
        <v>8</v>
      </c>
    </row>
    <row r="56" spans="1:5" ht="15">
      <c r="A56" s="7" t="s">
        <v>1</v>
      </c>
      <c r="B56" s="7" t="s">
        <v>8</v>
      </c>
      <c r="C56" s="7" t="s">
        <v>8</v>
      </c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208.13</v>
      </c>
      <c r="C57" s="7" t="s">
        <v>8</v>
      </c>
      <c r="D57" s="7">
        <f>+B57+B31</f>
        <v>1435.5100000000002</v>
      </c>
      <c r="E57" s="6" t="s">
        <v>60</v>
      </c>
    </row>
    <row r="58" spans="1:5" ht="15">
      <c r="A58" s="7" t="s">
        <v>42</v>
      </c>
      <c r="B58" s="8">
        <f>ROUND(+B57*0.07,2)</f>
        <v>14.57</v>
      </c>
      <c r="C58" s="7"/>
      <c r="D58" s="7">
        <f>+B58+B32</f>
        <v>100.49000000000001</v>
      </c>
      <c r="E58" s="6" t="s">
        <v>62</v>
      </c>
    </row>
    <row r="59" spans="1:4" ht="15">
      <c r="A59" s="7"/>
      <c r="B59" s="7"/>
      <c r="C59" s="7"/>
      <c r="D59" s="7"/>
    </row>
    <row r="60" spans="1:4" ht="15">
      <c r="A60" s="7" t="s">
        <v>43</v>
      </c>
      <c r="B60" s="7">
        <f>SUM(B57:B58)</f>
        <v>222.7</v>
      </c>
      <c r="C60" s="8">
        <f>+B60</f>
        <v>222.7</v>
      </c>
      <c r="D60" s="7" t="s">
        <v>8</v>
      </c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2552.3</v>
      </c>
      <c r="D62" s="7">
        <f>SUM(D56:D58)</f>
        <v>1786.0000000000002</v>
      </c>
      <c r="E62" s="6" t="s">
        <v>63</v>
      </c>
    </row>
    <row r="63" spans="1:5" ht="15.75" thickTop="1">
      <c r="A63" s="7"/>
      <c r="B63" s="7"/>
      <c r="C63" s="7"/>
      <c r="D63" s="7" t="s">
        <v>8</v>
      </c>
      <c r="E63" s="6" t="s">
        <v>8</v>
      </c>
    </row>
    <row r="64" spans="1:5" ht="15">
      <c r="A64" s="7"/>
      <c r="B64" s="7"/>
      <c r="C64" s="7"/>
      <c r="E64" s="6" t="s">
        <v>8</v>
      </c>
    </row>
    <row r="65" spans="1:3" ht="15">
      <c r="A65" s="7"/>
      <c r="B65" s="7"/>
      <c r="C65" s="7"/>
    </row>
    <row r="66" spans="1:3" ht="15">
      <c r="A66" s="7"/>
      <c r="B66" s="7"/>
      <c r="C66" s="7"/>
    </row>
    <row r="67" spans="1:4" ht="15">
      <c r="A67" s="7"/>
      <c r="B67" s="7"/>
      <c r="C67" s="7"/>
      <c r="D67" s="6" t="s">
        <v>8</v>
      </c>
    </row>
    <row r="68" spans="1:4" ht="15">
      <c r="A68" s="7"/>
      <c r="B68" s="7"/>
      <c r="C68" s="7"/>
      <c r="D68" s="6" t="s">
        <v>8</v>
      </c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36">
      <selection activeCell="B50" sqref="B50:B53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4" ht="15.75">
      <c r="A4" s="13"/>
      <c r="B4" s="13"/>
      <c r="C4" s="13"/>
      <c r="D4" s="6" t="s">
        <v>8</v>
      </c>
    </row>
    <row r="5" spans="1:4" ht="15.75">
      <c r="A5" s="62">
        <v>37104</v>
      </c>
      <c r="B5" s="61"/>
      <c r="C5" s="61"/>
      <c r="D5" s="6" t="s">
        <v>8</v>
      </c>
    </row>
    <row r="6" spans="1:3" ht="15">
      <c r="A6" s="14" t="s">
        <v>8</v>
      </c>
      <c r="B6" s="14" t="s">
        <v>8</v>
      </c>
      <c r="C6" s="14"/>
    </row>
    <row r="7" spans="1:3" ht="15">
      <c r="A7" s="2" t="s">
        <v>8</v>
      </c>
      <c r="B7" s="2" t="s">
        <v>8</v>
      </c>
      <c r="C7" s="2"/>
    </row>
    <row r="8" spans="1:3" ht="15">
      <c r="A8" s="3" t="s">
        <v>9</v>
      </c>
      <c r="B8" s="3">
        <v>830</v>
      </c>
      <c r="C8" s="3" t="s">
        <v>8</v>
      </c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v>0</v>
      </c>
      <c r="C10" s="3"/>
    </row>
    <row r="11" spans="1:3" ht="15">
      <c r="A11" s="3" t="s">
        <v>269</v>
      </c>
      <c r="B11" s="3">
        <f>1235+900</f>
        <v>2135</v>
      </c>
      <c r="C11" s="3" t="s">
        <v>8</v>
      </c>
    </row>
    <row r="12" spans="1:3" ht="15">
      <c r="A12" s="3" t="s">
        <v>267</v>
      </c>
      <c r="B12" s="24">
        <v>1135</v>
      </c>
      <c r="C12" s="24" t="s">
        <v>8</v>
      </c>
    </row>
    <row r="13" spans="1:3" ht="15">
      <c r="A13" s="3" t="s">
        <v>270</v>
      </c>
      <c r="B13" s="3">
        <v>0</v>
      </c>
      <c r="C13" s="24" t="s">
        <v>8</v>
      </c>
    </row>
    <row r="14" spans="1:3" ht="15">
      <c r="A14" s="3" t="s">
        <v>15</v>
      </c>
      <c r="B14" s="3">
        <v>1180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v>510</v>
      </c>
      <c r="C16" s="3"/>
    </row>
    <row r="17" spans="1:4" ht="15">
      <c r="A17" s="3" t="s">
        <v>18</v>
      </c>
      <c r="B17" s="3">
        <v>1350</v>
      </c>
      <c r="C17" s="3" t="s">
        <v>8</v>
      </c>
      <c r="D17" s="6" t="s">
        <v>8</v>
      </c>
    </row>
    <row r="18" spans="1:4" ht="15">
      <c r="A18" s="3" t="s">
        <v>19</v>
      </c>
      <c r="B18" s="3">
        <f>281.25+450</f>
        <v>731.25</v>
      </c>
      <c r="C18" s="3"/>
      <c r="D18" s="7" t="s">
        <v>8</v>
      </c>
    </row>
    <row r="19" spans="1:4" ht="15">
      <c r="A19" s="3" t="s">
        <v>20</v>
      </c>
      <c r="B19" s="3">
        <v>1000</v>
      </c>
      <c r="C19" s="3"/>
      <c r="D19" s="6" t="s">
        <v>8</v>
      </c>
    </row>
    <row r="20" spans="1:4" ht="15">
      <c r="A20" s="3" t="s">
        <v>21</v>
      </c>
      <c r="B20" s="24">
        <v>725</v>
      </c>
      <c r="C20" s="24" t="s">
        <v>8</v>
      </c>
      <c r="D20" s="6" t="s">
        <v>8</v>
      </c>
    </row>
    <row r="21" spans="1:4" ht="15">
      <c r="A21" s="3" t="s">
        <v>22</v>
      </c>
      <c r="B21" s="3">
        <v>660</v>
      </c>
      <c r="C21" s="3" t="s">
        <v>8</v>
      </c>
      <c r="D21" s="6" t="s">
        <v>8</v>
      </c>
    </row>
    <row r="22" spans="1:4" ht="15">
      <c r="A22" s="3" t="s">
        <v>268</v>
      </c>
      <c r="B22" s="24">
        <v>1190</v>
      </c>
      <c r="C22" s="24" t="s">
        <v>8</v>
      </c>
      <c r="D22" s="6" t="s">
        <v>8</v>
      </c>
    </row>
    <row r="23" spans="1:4" ht="15">
      <c r="A23" s="3" t="s">
        <v>24</v>
      </c>
      <c r="B23" s="3">
        <v>1235</v>
      </c>
      <c r="C23" s="3" t="s">
        <v>8</v>
      </c>
      <c r="D23" s="6" t="s">
        <v>8</v>
      </c>
    </row>
    <row r="24" spans="1:3" ht="15">
      <c r="A24" s="3" t="s">
        <v>271</v>
      </c>
      <c r="B24" s="24">
        <v>1350</v>
      </c>
      <c r="C24" s="24" t="s">
        <v>8</v>
      </c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17036.25</v>
      </c>
      <c r="C26" s="3">
        <f>+B26</f>
        <v>17036.25</v>
      </c>
    </row>
    <row r="27" spans="1:3" ht="15">
      <c r="A27" s="18" t="s">
        <v>8</v>
      </c>
      <c r="B27" s="3" t="s">
        <v>8</v>
      </c>
      <c r="C27" s="3" t="s">
        <v>8</v>
      </c>
    </row>
    <row r="28" spans="1:3" ht="15">
      <c r="A28" s="3" t="s">
        <v>8</v>
      </c>
      <c r="B28" s="3" t="s">
        <v>8</v>
      </c>
      <c r="C28" s="3" t="s">
        <v>8</v>
      </c>
    </row>
    <row r="29" spans="1:4" ht="15">
      <c r="A29" s="3" t="s">
        <v>1</v>
      </c>
      <c r="B29" s="3" t="s">
        <v>8</v>
      </c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1277.72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89.44</v>
      </c>
      <c r="C32" s="3" t="s">
        <v>8</v>
      </c>
      <c r="D32" s="7">
        <f>SUM(B30:B32)</f>
        <v>1617.16</v>
      </c>
    </row>
    <row r="33" spans="1:4" ht="15">
      <c r="A33" s="2" t="s">
        <v>209</v>
      </c>
      <c r="B33" s="32">
        <v>12.15</v>
      </c>
      <c r="C33" s="3" t="s">
        <v>8</v>
      </c>
      <c r="D33" s="6" t="s">
        <v>8</v>
      </c>
    </row>
    <row r="34" spans="1:4" ht="15">
      <c r="A34" s="24" t="s">
        <v>234</v>
      </c>
      <c r="B34" s="32">
        <v>12.15</v>
      </c>
      <c r="C34" s="3" t="s">
        <v>8</v>
      </c>
      <c r="D34" s="6" t="s">
        <v>8</v>
      </c>
    </row>
    <row r="35" spans="1:4" ht="15">
      <c r="A35" s="24" t="s">
        <v>235</v>
      </c>
      <c r="B35" s="32">
        <v>32.05</v>
      </c>
      <c r="C35" s="3" t="s">
        <v>8</v>
      </c>
      <c r="D35" s="6" t="s">
        <v>8</v>
      </c>
    </row>
    <row r="36" spans="1:6" ht="15">
      <c r="A36" s="24"/>
      <c r="B36" s="32"/>
      <c r="C36" s="3"/>
      <c r="F36" s="6" t="s">
        <v>8</v>
      </c>
    </row>
    <row r="37" spans="1:2" ht="15">
      <c r="A37" s="2"/>
      <c r="B37" s="32"/>
    </row>
    <row r="38" spans="1:5" ht="15">
      <c r="A38" s="3"/>
      <c r="B38" s="32"/>
      <c r="C38" s="3" t="s">
        <v>8</v>
      </c>
      <c r="D38" s="7" t="s">
        <v>8</v>
      </c>
      <c r="E38" s="7"/>
    </row>
    <row r="39" spans="1:4" ht="15">
      <c r="A39" s="3" t="s">
        <v>35</v>
      </c>
      <c r="B39" s="3">
        <f>SUM(B30:B38)</f>
        <v>1673.5100000000002</v>
      </c>
      <c r="C39" s="1">
        <f>+B39</f>
        <v>1673.5100000000002</v>
      </c>
      <c r="D39" s="7"/>
    </row>
    <row r="40" spans="1:4" ht="15.75" thickBot="1">
      <c r="A40" s="4" t="s">
        <v>5</v>
      </c>
      <c r="B40" s="3"/>
      <c r="C40" s="5">
        <f>+C26-B39</f>
        <v>15362.74</v>
      </c>
      <c r="D40" s="6" t="s">
        <v>8</v>
      </c>
    </row>
    <row r="41" spans="3:4" ht="15.75" thickTop="1">
      <c r="C41" s="6" t="s">
        <v>8</v>
      </c>
      <c r="D41" s="7"/>
    </row>
    <row r="42" spans="1:4" ht="15.75">
      <c r="A42" s="59" t="s">
        <v>6</v>
      </c>
      <c r="B42" s="59"/>
      <c r="C42" s="59"/>
      <c r="D42" s="7"/>
    </row>
    <row r="43" spans="1:4" ht="15.75">
      <c r="A43" s="17"/>
      <c r="B43" s="17" t="s">
        <v>8</v>
      </c>
      <c r="C43" s="17" t="s">
        <v>8</v>
      </c>
      <c r="D43" s="7"/>
    </row>
    <row r="44" spans="1:4" ht="15.75">
      <c r="A44" s="61" t="s">
        <v>0</v>
      </c>
      <c r="B44" s="61"/>
      <c r="C44" s="61"/>
      <c r="D44" s="7"/>
    </row>
    <row r="45" spans="1:3" ht="15.75">
      <c r="A45" s="17"/>
      <c r="B45" s="17"/>
      <c r="C45" s="17"/>
    </row>
    <row r="46" spans="1:4" ht="15.75">
      <c r="A46" s="62">
        <f>+A5</f>
        <v>37104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8</v>
      </c>
      <c r="B49" s="7"/>
      <c r="C49" s="7"/>
      <c r="D49" s="6" t="s">
        <v>8</v>
      </c>
    </row>
    <row r="50" spans="1:4" ht="15">
      <c r="A50" s="7" t="s">
        <v>37</v>
      </c>
      <c r="B50" s="7">
        <v>575</v>
      </c>
      <c r="C50" s="7"/>
      <c r="D50" s="6" t="s">
        <v>8</v>
      </c>
    </row>
    <row r="51" spans="1:3" ht="15">
      <c r="A51" s="7" t="s">
        <v>38</v>
      </c>
      <c r="B51" s="7">
        <v>880</v>
      </c>
      <c r="C51" s="7"/>
    </row>
    <row r="52" spans="1:3" ht="15">
      <c r="A52" s="7" t="s">
        <v>39</v>
      </c>
      <c r="B52" s="8">
        <v>1320</v>
      </c>
      <c r="C52" s="7"/>
    </row>
    <row r="53" spans="1:5" ht="15">
      <c r="A53" s="7" t="s">
        <v>40</v>
      </c>
      <c r="B53" s="7">
        <f>SUM(B50:B52)</f>
        <v>2775</v>
      </c>
      <c r="C53" s="7">
        <f>+B53</f>
        <v>2775</v>
      </c>
      <c r="D53" s="6" t="s">
        <v>8</v>
      </c>
      <c r="E53" s="6" t="s">
        <v>8</v>
      </c>
    </row>
    <row r="54" spans="1:3" ht="15">
      <c r="A54" s="7"/>
      <c r="B54" s="7" t="s">
        <v>8</v>
      </c>
      <c r="C54" s="7" t="s">
        <v>8</v>
      </c>
    </row>
    <row r="55" spans="1:4" ht="15">
      <c r="A55" s="7"/>
      <c r="B55" s="7" t="s">
        <v>8</v>
      </c>
      <c r="C55" s="7" t="s">
        <v>8</v>
      </c>
      <c r="D55" s="7" t="s">
        <v>8</v>
      </c>
    </row>
    <row r="56" spans="1:5" ht="15">
      <c r="A56" s="7" t="s">
        <v>1</v>
      </c>
      <c r="B56" s="7" t="s">
        <v>8</v>
      </c>
      <c r="C56" s="7" t="s">
        <v>8</v>
      </c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208.13</v>
      </c>
      <c r="C57" s="7" t="s">
        <v>8</v>
      </c>
      <c r="D57" s="7">
        <f>+B57+B31</f>
        <v>1485.85</v>
      </c>
      <c r="E57" s="6" t="s">
        <v>60</v>
      </c>
    </row>
    <row r="58" spans="1:5" ht="15">
      <c r="A58" s="7" t="s">
        <v>42</v>
      </c>
      <c r="B58" s="8">
        <f>ROUND(+B57*0.07,2)</f>
        <v>14.57</v>
      </c>
      <c r="C58" s="7"/>
      <c r="D58" s="7">
        <f>+B58+B32</f>
        <v>104.00999999999999</v>
      </c>
      <c r="E58" s="6" t="s">
        <v>62</v>
      </c>
    </row>
    <row r="59" spans="1:4" ht="15">
      <c r="A59" s="7"/>
      <c r="B59" s="7"/>
      <c r="C59" s="7"/>
      <c r="D59" s="7"/>
    </row>
    <row r="60" spans="1:4" ht="15">
      <c r="A60" s="7" t="s">
        <v>43</v>
      </c>
      <c r="B60" s="7">
        <f>SUM(B57:B58)</f>
        <v>222.7</v>
      </c>
      <c r="C60" s="8">
        <f>+B60</f>
        <v>222.7</v>
      </c>
      <c r="D60" s="7"/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2552.3</v>
      </c>
      <c r="D62" s="7">
        <f>SUM(D56:D58)</f>
        <v>1839.86</v>
      </c>
      <c r="E62" s="6" t="s">
        <v>63</v>
      </c>
    </row>
    <row r="63" spans="1:5" ht="15.75" thickTop="1">
      <c r="A63" s="7"/>
      <c r="B63" s="7"/>
      <c r="C63" s="7"/>
      <c r="D63" s="7" t="s">
        <v>8</v>
      </c>
      <c r="E63" s="6" t="s">
        <v>8</v>
      </c>
    </row>
    <row r="64" spans="1:5" ht="15">
      <c r="A64" s="7"/>
      <c r="B64" s="7"/>
      <c r="C64" s="7"/>
      <c r="E64" s="6" t="s">
        <v>8</v>
      </c>
    </row>
    <row r="65" spans="1:3" ht="15">
      <c r="A65" s="7"/>
      <c r="B65" s="7"/>
      <c r="C65" s="7"/>
    </row>
    <row r="66" spans="1:3" ht="15">
      <c r="A66" s="7"/>
      <c r="B66" s="7"/>
      <c r="C66" s="7"/>
    </row>
    <row r="67" spans="1:4" ht="15">
      <c r="A67" s="7"/>
      <c r="B67" s="7"/>
      <c r="C67" s="7"/>
      <c r="D67" s="6" t="s">
        <v>8</v>
      </c>
    </row>
    <row r="68" spans="1:4" ht="15">
      <c r="A68" s="7"/>
      <c r="B68" s="7"/>
      <c r="C68" s="7"/>
      <c r="D68" s="6" t="s">
        <v>8</v>
      </c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9">
      <selection activeCell="B10" sqref="B10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3" ht="15.75">
      <c r="A4" s="13"/>
      <c r="B4" s="13"/>
      <c r="C4" s="13"/>
    </row>
    <row r="5" spans="1:3" ht="15.75">
      <c r="A5" s="62">
        <v>36373</v>
      </c>
      <c r="B5" s="61"/>
      <c r="C5" s="61"/>
    </row>
    <row r="6" spans="1:3" ht="15">
      <c r="A6" s="14" t="s">
        <v>8</v>
      </c>
      <c r="B6" s="14"/>
      <c r="C6" s="14"/>
    </row>
    <row r="7" spans="1:3" ht="15">
      <c r="A7" s="2"/>
      <c r="B7" s="2"/>
      <c r="C7" s="2"/>
    </row>
    <row r="8" spans="1:3" ht="15">
      <c r="A8" s="3" t="s">
        <v>9</v>
      </c>
      <c r="B8" s="3">
        <v>775</v>
      </c>
      <c r="C8" s="3"/>
    </row>
    <row r="9" spans="1:3" ht="15">
      <c r="A9" s="3" t="s">
        <v>10</v>
      </c>
      <c r="B9" s="3">
        <v>1040</v>
      </c>
      <c r="C9" s="3" t="s">
        <v>8</v>
      </c>
    </row>
    <row r="10" spans="1:3" ht="15">
      <c r="A10" s="3" t="s">
        <v>11</v>
      </c>
      <c r="B10" s="3">
        <v>1350</v>
      </c>
      <c r="C10" s="3"/>
    </row>
    <row r="11" spans="1:3" ht="15">
      <c r="A11" s="3" t="s">
        <v>12</v>
      </c>
      <c r="B11" s="3">
        <v>1150</v>
      </c>
      <c r="C11" s="3"/>
    </row>
    <row r="12" spans="1:3" ht="15">
      <c r="A12" s="3" t="s">
        <v>13</v>
      </c>
      <c r="B12" s="3">
        <v>1135</v>
      </c>
      <c r="C12" s="3" t="s">
        <v>8</v>
      </c>
    </row>
    <row r="13" spans="1:3" ht="15">
      <c r="A13" s="3" t="s">
        <v>14</v>
      </c>
      <c r="B13" s="3">
        <v>1700</v>
      </c>
      <c r="C13" s="3"/>
    </row>
    <row r="14" spans="1:3" ht="15">
      <c r="A14" s="3" t="s">
        <v>15</v>
      </c>
      <c r="B14" s="3">
        <v>1100</v>
      </c>
      <c r="C14" s="3"/>
    </row>
    <row r="15" spans="1:3" ht="15">
      <c r="A15" s="3" t="s">
        <v>16</v>
      </c>
      <c r="B15" s="3">
        <v>630</v>
      </c>
      <c r="C15" s="3"/>
    </row>
    <row r="16" spans="1:3" ht="15">
      <c r="A16" s="3" t="s">
        <v>17</v>
      </c>
      <c r="B16" s="3">
        <v>475</v>
      </c>
      <c r="C16" s="3"/>
    </row>
    <row r="17" spans="1:3" ht="15">
      <c r="A17" s="3" t="s">
        <v>18</v>
      </c>
      <c r="B17" s="3">
        <v>1220</v>
      </c>
      <c r="C17" s="3" t="s">
        <v>8</v>
      </c>
    </row>
    <row r="18" spans="1:5" ht="15">
      <c r="A18" s="3" t="s">
        <v>19</v>
      </c>
      <c r="B18" s="3">
        <f>500+312.5+120+0+312.5</f>
        <v>1245</v>
      </c>
      <c r="D18" s="3">
        <f>500+312.5+312.5+156.25+50</f>
        <v>1331.25</v>
      </c>
      <c r="E18" s="7">
        <f>+D18-B18</f>
        <v>86.25</v>
      </c>
    </row>
    <row r="19" spans="1:3" ht="15">
      <c r="A19" s="3" t="s">
        <v>20</v>
      </c>
      <c r="B19" s="3">
        <v>1000</v>
      </c>
      <c r="C19" s="3" t="s">
        <v>8</v>
      </c>
    </row>
    <row r="20" spans="1:3" ht="15">
      <c r="A20" s="3" t="s">
        <v>21</v>
      </c>
      <c r="B20" s="3">
        <v>725</v>
      </c>
      <c r="C20" s="3" t="s">
        <v>8</v>
      </c>
    </row>
    <row r="21" spans="1:3" ht="15">
      <c r="A21" s="3" t="s">
        <v>22</v>
      </c>
      <c r="B21" s="3">
        <v>600</v>
      </c>
      <c r="C21" s="3" t="s">
        <v>8</v>
      </c>
    </row>
    <row r="22" spans="1:3" ht="15">
      <c r="A22" s="3" t="s">
        <v>23</v>
      </c>
      <c r="B22" s="3">
        <v>1190</v>
      </c>
      <c r="C22" s="3" t="s">
        <v>8</v>
      </c>
    </row>
    <row r="23" spans="1:3" ht="15">
      <c r="A23" s="3" t="s">
        <v>24</v>
      </c>
      <c r="B23" s="3">
        <v>1150</v>
      </c>
      <c r="C23" s="3"/>
    </row>
    <row r="24" spans="1:4" ht="15">
      <c r="A24" s="3" t="s">
        <v>25</v>
      </c>
      <c r="B24" s="3">
        <v>0</v>
      </c>
      <c r="D24" s="3">
        <f>1280*2</f>
        <v>2560</v>
      </c>
    </row>
    <row r="25" spans="1:3" ht="15">
      <c r="A25" s="3" t="s">
        <v>26</v>
      </c>
      <c r="B25" s="1">
        <v>1125</v>
      </c>
      <c r="C25" s="3"/>
    </row>
    <row r="26" spans="1:4" ht="15">
      <c r="A26" s="3" t="s">
        <v>27</v>
      </c>
      <c r="B26" s="3">
        <f>SUM(B8:B25)</f>
        <v>17610</v>
      </c>
      <c r="C26" s="3">
        <f>+B26</f>
        <v>17610</v>
      </c>
      <c r="D26" s="7" t="s">
        <v>106</v>
      </c>
    </row>
    <row r="27" spans="1:4" ht="15">
      <c r="A27" s="3"/>
      <c r="B27" s="3" t="s">
        <v>8</v>
      </c>
      <c r="C27" s="3" t="s">
        <v>8</v>
      </c>
      <c r="D27" s="6" t="s">
        <v>8</v>
      </c>
    </row>
    <row r="28" spans="1:4" ht="15">
      <c r="A28" s="3"/>
      <c r="B28" s="3"/>
      <c r="C28" s="3" t="s">
        <v>8</v>
      </c>
      <c r="D28" s="6" t="s">
        <v>8</v>
      </c>
    </row>
    <row r="29" spans="1:4" ht="15">
      <c r="A29" s="3" t="s">
        <v>1</v>
      </c>
      <c r="B29" s="3"/>
      <c r="C29" s="3" t="s">
        <v>8</v>
      </c>
      <c r="D29" s="6" t="s">
        <v>8</v>
      </c>
    </row>
    <row r="30" spans="1:5" ht="15">
      <c r="A30" s="3" t="s">
        <v>82</v>
      </c>
      <c r="B30" s="3">
        <v>250</v>
      </c>
      <c r="C30" s="3" t="s">
        <v>8</v>
      </c>
      <c r="D30" s="6" t="s">
        <v>8</v>
      </c>
      <c r="E30" s="6" t="s">
        <v>8</v>
      </c>
    </row>
    <row r="31" spans="1:4" ht="15">
      <c r="A31" s="3" t="s">
        <v>29</v>
      </c>
      <c r="B31" s="3">
        <f>ROUND(+C26*0.075,2)</f>
        <v>1320.75</v>
      </c>
      <c r="C31" s="3"/>
      <c r="D31" s="6" t="s">
        <v>8</v>
      </c>
    </row>
    <row r="32" spans="1:4" ht="15">
      <c r="A32" s="3" t="s">
        <v>28</v>
      </c>
      <c r="B32" s="3">
        <f>ROUND(+B31*0.07,2)</f>
        <v>92.45</v>
      </c>
      <c r="C32" s="18" t="s">
        <v>8</v>
      </c>
      <c r="D32" s="7">
        <f>SUM(B30:B32)</f>
        <v>1663.2</v>
      </c>
    </row>
    <row r="33" spans="1:4" ht="15">
      <c r="A33" s="3" t="s">
        <v>77</v>
      </c>
      <c r="B33" s="3">
        <v>123.88</v>
      </c>
      <c r="C33" s="3" t="s">
        <v>8</v>
      </c>
      <c r="D33" s="6" t="s">
        <v>8</v>
      </c>
    </row>
    <row r="34" spans="1:4" ht="15">
      <c r="A34" s="3" t="s">
        <v>78</v>
      </c>
      <c r="B34" s="1">
        <v>133.75</v>
      </c>
      <c r="C34" s="3" t="s">
        <v>8</v>
      </c>
      <c r="D34" s="6" t="s">
        <v>8</v>
      </c>
    </row>
    <row r="35" spans="1:3" ht="15">
      <c r="A35" s="3" t="s">
        <v>8</v>
      </c>
      <c r="B35" s="1"/>
      <c r="C35" s="3"/>
    </row>
    <row r="36" spans="1:3" ht="15">
      <c r="A36" s="3"/>
      <c r="B36" s="3"/>
      <c r="C36" s="3"/>
    </row>
    <row r="37" spans="1:3" ht="15">
      <c r="A37" s="3" t="s">
        <v>35</v>
      </c>
      <c r="B37" s="3">
        <f>SUM(B30:B35)</f>
        <v>1920.83</v>
      </c>
      <c r="C37" s="1">
        <f>+B37</f>
        <v>1920.83</v>
      </c>
    </row>
    <row r="38" spans="1:3" ht="15">
      <c r="A38" s="3"/>
      <c r="B38" s="3"/>
      <c r="C38" s="3"/>
    </row>
    <row r="39" spans="1:4" ht="15.75" thickBot="1">
      <c r="A39" s="4" t="s">
        <v>5</v>
      </c>
      <c r="B39" s="3"/>
      <c r="C39" s="5">
        <f>+C26-B37</f>
        <v>15689.17</v>
      </c>
      <c r="D39" s="7" t="s">
        <v>8</v>
      </c>
    </row>
    <row r="40" spans="1:3" ht="15.75" thickTop="1">
      <c r="A40" s="16" t="s">
        <v>8</v>
      </c>
      <c r="B40" s="16"/>
      <c r="C40" s="16"/>
    </row>
    <row r="42" spans="1:3" ht="15.75">
      <c r="A42" s="59" t="s">
        <v>6</v>
      </c>
      <c r="B42" s="59"/>
      <c r="C42" s="59"/>
    </row>
    <row r="43" spans="1:6" ht="15.75">
      <c r="A43" s="17"/>
      <c r="B43" s="17"/>
      <c r="C43" s="17"/>
      <c r="F43" s="6" t="s">
        <v>8</v>
      </c>
    </row>
    <row r="44" spans="1:3" ht="15.75">
      <c r="A44" s="61" t="s">
        <v>0</v>
      </c>
      <c r="B44" s="61"/>
      <c r="C44" s="61"/>
    </row>
    <row r="45" spans="1:3" ht="15.75">
      <c r="A45" s="17"/>
      <c r="B45" s="17"/>
      <c r="C45" s="17"/>
    </row>
    <row r="46" spans="1:4" ht="15.75">
      <c r="A46" s="62">
        <f>+A5</f>
        <v>36373</v>
      </c>
      <c r="B46" s="61"/>
      <c r="C46" s="61"/>
      <c r="D46" s="6" t="s">
        <v>8</v>
      </c>
    </row>
    <row r="47" spans="1:5" ht="15">
      <c r="A47" s="7"/>
      <c r="B47" s="7"/>
      <c r="C47" s="7" t="s">
        <v>8</v>
      </c>
      <c r="E47" s="6" t="s">
        <v>8</v>
      </c>
    </row>
    <row r="48" spans="1:5" ht="15">
      <c r="A48" s="7" t="s">
        <v>8</v>
      </c>
      <c r="B48" s="7"/>
      <c r="C48" s="7"/>
      <c r="D48" s="6" t="s">
        <v>8</v>
      </c>
      <c r="E48" s="6" t="s">
        <v>8</v>
      </c>
    </row>
    <row r="49" spans="1:4" ht="15">
      <c r="A49" s="7" t="s">
        <v>76</v>
      </c>
      <c r="B49" s="7"/>
      <c r="C49" s="7"/>
      <c r="D49" s="6" t="s">
        <v>8</v>
      </c>
    </row>
    <row r="50" spans="1:4" ht="15">
      <c r="A50" s="7" t="s">
        <v>37</v>
      </c>
      <c r="B50" s="7">
        <v>535</v>
      </c>
      <c r="C50" s="7"/>
      <c r="D50" s="6" t="s">
        <v>8</v>
      </c>
    </row>
    <row r="51" spans="1:3" ht="15">
      <c r="A51" s="7" t="s">
        <v>38</v>
      </c>
      <c r="B51" s="7">
        <v>820</v>
      </c>
      <c r="C51" s="7"/>
    </row>
    <row r="52" spans="1:3" ht="15">
      <c r="A52" s="7" t="s">
        <v>39</v>
      </c>
      <c r="B52" s="8">
        <v>1225</v>
      </c>
      <c r="C52" s="7"/>
    </row>
    <row r="53" spans="1:3" ht="15">
      <c r="A53" s="7" t="s">
        <v>40</v>
      </c>
      <c r="B53" s="7">
        <f>SUM(B50:B52)</f>
        <v>2580</v>
      </c>
      <c r="C53" s="7">
        <f>+B53</f>
        <v>2580</v>
      </c>
    </row>
    <row r="54" spans="1:3" ht="15">
      <c r="A54" s="7"/>
      <c r="B54" s="7"/>
      <c r="C54" s="7"/>
    </row>
    <row r="55" spans="1:3" ht="15">
      <c r="A55" s="7"/>
      <c r="B55" s="7"/>
      <c r="C55" s="7"/>
    </row>
    <row r="56" spans="1:5" ht="15">
      <c r="A56" s="7" t="s">
        <v>1</v>
      </c>
      <c r="B56" s="7"/>
      <c r="C56" s="7"/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193.5</v>
      </c>
      <c r="C57" s="7"/>
      <c r="D57" s="7">
        <f>+B57+B31</f>
        <v>1514.25</v>
      </c>
      <c r="E57" s="6" t="s">
        <v>60</v>
      </c>
    </row>
    <row r="58" spans="1:5" ht="15">
      <c r="A58" s="7" t="s">
        <v>42</v>
      </c>
      <c r="B58" s="8">
        <f>ROUND(+B57*0.07,2)</f>
        <v>13.55</v>
      </c>
      <c r="C58" s="7"/>
      <c r="D58" s="7">
        <f>+B58+B32</f>
        <v>106</v>
      </c>
      <c r="E58" s="6" t="s">
        <v>62</v>
      </c>
    </row>
    <row r="59" spans="1:5" ht="15">
      <c r="A59" s="7"/>
      <c r="B59" s="7"/>
      <c r="C59" s="7"/>
      <c r="D59" s="6" t="s">
        <v>8</v>
      </c>
      <c r="E59" s="7" t="s">
        <v>8</v>
      </c>
    </row>
    <row r="60" spans="1:4" ht="15">
      <c r="A60" s="7" t="s">
        <v>43</v>
      </c>
      <c r="B60" s="7">
        <f>SUM(B57:B58)</f>
        <v>207.05</v>
      </c>
      <c r="C60" s="8">
        <f>+B60</f>
        <v>207.05</v>
      </c>
      <c r="D60" s="7" t="s">
        <v>8</v>
      </c>
    </row>
    <row r="61" spans="1:5" ht="15">
      <c r="A61" s="7"/>
      <c r="B61" s="7"/>
      <c r="C61" s="7"/>
      <c r="D61" s="6" t="s">
        <v>8</v>
      </c>
      <c r="E61" s="6" t="s">
        <v>8</v>
      </c>
    </row>
    <row r="62" spans="1:5" ht="16.5" thickBot="1">
      <c r="A62" s="10" t="s">
        <v>44</v>
      </c>
      <c r="B62" s="7"/>
      <c r="C62" s="9">
        <f>+C53-C60</f>
        <v>2372.95</v>
      </c>
      <c r="D62" s="7">
        <f>SUM(D56:D58)</f>
        <v>1870.25</v>
      </c>
      <c r="E62" s="6" t="s">
        <v>63</v>
      </c>
    </row>
    <row r="63" spans="1:4" ht="15.75" thickTop="1">
      <c r="A63" s="7"/>
      <c r="B63" s="7"/>
      <c r="C63" s="7"/>
      <c r="D63" s="7" t="s">
        <v>8</v>
      </c>
    </row>
    <row r="64" spans="1:3" ht="15">
      <c r="A64" s="7"/>
      <c r="B64" s="7"/>
      <c r="C64" s="7"/>
    </row>
    <row r="65" spans="1:3" ht="15">
      <c r="A65" s="7"/>
      <c r="B65" s="7"/>
      <c r="C65" s="7"/>
    </row>
    <row r="66" spans="1:3" ht="15">
      <c r="A66" s="7"/>
      <c r="B66" s="7"/>
      <c r="C66" s="7"/>
    </row>
    <row r="67" spans="1:3" ht="15">
      <c r="A67" s="7"/>
      <c r="B67" s="7"/>
      <c r="C67" s="7"/>
    </row>
    <row r="68" spans="1:3" ht="15">
      <c r="A68" s="7"/>
      <c r="B68" s="7"/>
      <c r="C68" s="7"/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6:C46"/>
    <mergeCell ref="A1:C1"/>
    <mergeCell ref="A3:C3"/>
    <mergeCell ref="A5:C5"/>
    <mergeCell ref="A42:C42"/>
    <mergeCell ref="A44:C44"/>
  </mergeCells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30"/>
  <sheetViews>
    <sheetView workbookViewId="0" topLeftCell="A39">
      <selection activeCell="C49" sqref="C49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4" ht="15.75">
      <c r="A4" s="13"/>
      <c r="B4" s="13"/>
      <c r="C4" s="13"/>
      <c r="D4" s="6" t="s">
        <v>8</v>
      </c>
    </row>
    <row r="5" spans="1:4" ht="15.75">
      <c r="A5" s="62">
        <v>37135</v>
      </c>
      <c r="B5" s="61"/>
      <c r="C5" s="61"/>
      <c r="D5" s="6" t="s">
        <v>8</v>
      </c>
    </row>
    <row r="6" spans="1:3" ht="15">
      <c r="A6" s="14" t="s">
        <v>8</v>
      </c>
      <c r="B6" s="14" t="s">
        <v>8</v>
      </c>
      <c r="C6" s="14"/>
    </row>
    <row r="7" spans="1:3" ht="15">
      <c r="A7" s="2" t="s">
        <v>8</v>
      </c>
      <c r="B7" s="2" t="s">
        <v>8</v>
      </c>
      <c r="C7" s="2"/>
    </row>
    <row r="8" spans="1:3" ht="15">
      <c r="A8" s="3" t="s">
        <v>272</v>
      </c>
      <c r="B8" s="3">
        <v>0</v>
      </c>
      <c r="C8" s="3" t="s">
        <v>8</v>
      </c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v>0</v>
      </c>
      <c r="C10" s="3"/>
    </row>
    <row r="11" spans="1:3" ht="15">
      <c r="A11" s="3" t="s">
        <v>273</v>
      </c>
      <c r="B11" s="3">
        <f>1175+200</f>
        <v>1375</v>
      </c>
      <c r="C11" s="3" t="s">
        <v>8</v>
      </c>
    </row>
    <row r="12" spans="1:3" ht="15">
      <c r="A12" s="3" t="s">
        <v>277</v>
      </c>
      <c r="B12" s="24">
        <f>1135*2</f>
        <v>2270</v>
      </c>
      <c r="C12" s="24" t="s">
        <v>8</v>
      </c>
    </row>
    <row r="13" spans="1:3" ht="15">
      <c r="A13" s="3" t="s">
        <v>14</v>
      </c>
      <c r="B13" s="3">
        <v>0</v>
      </c>
      <c r="C13" s="24" t="s">
        <v>8</v>
      </c>
    </row>
    <row r="14" spans="1:3" ht="15">
      <c r="A14" s="3" t="s">
        <v>15</v>
      </c>
      <c r="B14" s="3">
        <v>1180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v>510</v>
      </c>
      <c r="C16" s="3"/>
    </row>
    <row r="17" spans="1:4" ht="15">
      <c r="A17" s="3" t="s">
        <v>18</v>
      </c>
      <c r="B17" s="3">
        <v>0</v>
      </c>
      <c r="C17" s="3" t="s">
        <v>8</v>
      </c>
      <c r="D17" s="6" t="s">
        <v>8</v>
      </c>
    </row>
    <row r="18" spans="1:4" ht="15">
      <c r="A18" s="3" t="s">
        <v>274</v>
      </c>
      <c r="B18" s="3">
        <f>281.25+360-843.75</f>
        <v>-202.5</v>
      </c>
      <c r="C18" s="3"/>
      <c r="D18" s="7" t="s">
        <v>8</v>
      </c>
    </row>
    <row r="19" spans="1:4" ht="15">
      <c r="A19" s="3" t="s">
        <v>20</v>
      </c>
      <c r="B19" s="3">
        <v>1000</v>
      </c>
      <c r="C19" s="3" t="s">
        <v>8</v>
      </c>
      <c r="D19" s="6" t="s">
        <v>8</v>
      </c>
    </row>
    <row r="20" spans="1:4" ht="15">
      <c r="A20" s="3" t="s">
        <v>21</v>
      </c>
      <c r="B20" s="24">
        <v>725</v>
      </c>
      <c r="C20" s="24" t="s">
        <v>8</v>
      </c>
      <c r="D20" s="6" t="s">
        <v>8</v>
      </c>
    </row>
    <row r="21" spans="1:4" ht="15">
      <c r="A21" s="3" t="s">
        <v>22</v>
      </c>
      <c r="B21" s="3">
        <v>660</v>
      </c>
      <c r="C21" s="3" t="s">
        <v>8</v>
      </c>
      <c r="D21" s="6" t="s">
        <v>8</v>
      </c>
    </row>
    <row r="22" spans="1:4" ht="15">
      <c r="A22" s="3" t="s">
        <v>275</v>
      </c>
      <c r="B22" s="24">
        <v>1190</v>
      </c>
      <c r="C22" s="24" t="s">
        <v>8</v>
      </c>
      <c r="D22" s="6" t="s">
        <v>8</v>
      </c>
    </row>
    <row r="23" spans="1:4" ht="15">
      <c r="A23" s="3" t="s">
        <v>24</v>
      </c>
      <c r="B23" s="3">
        <v>1235</v>
      </c>
      <c r="C23" s="3" t="s">
        <v>8</v>
      </c>
      <c r="D23" s="6" t="s">
        <v>8</v>
      </c>
    </row>
    <row r="24" spans="1:3" ht="15">
      <c r="A24" s="3" t="s">
        <v>25</v>
      </c>
      <c r="B24" s="24">
        <v>0</v>
      </c>
      <c r="C24" s="24" t="s">
        <v>8</v>
      </c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12947.5</v>
      </c>
      <c r="C26" s="3">
        <f>+B26</f>
        <v>12947.5</v>
      </c>
    </row>
    <row r="27" spans="1:3" ht="15">
      <c r="A27" s="18" t="s">
        <v>8</v>
      </c>
      <c r="B27" s="3"/>
      <c r="C27" s="3"/>
    </row>
    <row r="28" spans="1:3" ht="15">
      <c r="A28" s="3" t="s">
        <v>8</v>
      </c>
      <c r="B28" s="3" t="s">
        <v>8</v>
      </c>
      <c r="C28" s="3" t="s">
        <v>8</v>
      </c>
    </row>
    <row r="29" spans="1:4" ht="15">
      <c r="A29" s="3" t="s">
        <v>1</v>
      </c>
      <c r="B29" s="3" t="s">
        <v>8</v>
      </c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971.06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67.97</v>
      </c>
      <c r="C32" s="3" t="s">
        <v>8</v>
      </c>
      <c r="D32" s="7">
        <f>SUM(B30:B32)</f>
        <v>1289.03</v>
      </c>
    </row>
    <row r="33" spans="1:4" ht="15">
      <c r="A33" s="2" t="s">
        <v>209</v>
      </c>
      <c r="B33" s="32">
        <v>12.05</v>
      </c>
      <c r="C33" s="3" t="s">
        <v>8</v>
      </c>
      <c r="D33" s="6" t="s">
        <v>8</v>
      </c>
    </row>
    <row r="34" spans="1:4" ht="15">
      <c r="A34" s="24" t="s">
        <v>278</v>
      </c>
      <c r="B34" s="32"/>
      <c r="C34" s="3" t="s">
        <v>8</v>
      </c>
      <c r="D34" s="6" t="s">
        <v>8</v>
      </c>
    </row>
    <row r="35" spans="1:4" ht="15">
      <c r="A35" s="24" t="s">
        <v>279</v>
      </c>
      <c r="B35" s="32">
        <v>203.3</v>
      </c>
      <c r="C35" s="3" t="s">
        <v>8</v>
      </c>
      <c r="D35" s="6" t="s">
        <v>8</v>
      </c>
    </row>
    <row r="36" spans="1:6" ht="15">
      <c r="A36" s="24" t="s">
        <v>280</v>
      </c>
      <c r="B36" s="32">
        <v>568.71</v>
      </c>
      <c r="C36" s="3"/>
      <c r="E36" s="6" t="s">
        <v>8</v>
      </c>
      <c r="F36" s="6" t="s">
        <v>8</v>
      </c>
    </row>
    <row r="37" spans="1:3" ht="15">
      <c r="A37" s="24"/>
      <c r="B37" s="32"/>
      <c r="C37" s="3"/>
    </row>
    <row r="38" spans="1:3" ht="15">
      <c r="A38" s="24"/>
      <c r="B38" s="32"/>
      <c r="C38" s="3"/>
    </row>
    <row r="39" spans="1:2" ht="15">
      <c r="A39" s="2"/>
      <c r="B39" s="32"/>
    </row>
    <row r="40" spans="1:5" ht="15">
      <c r="A40" s="3"/>
      <c r="B40" s="32"/>
      <c r="C40" s="3" t="s">
        <v>8</v>
      </c>
      <c r="D40" s="7" t="s">
        <v>8</v>
      </c>
      <c r="E40" s="7" t="s">
        <v>8</v>
      </c>
    </row>
    <row r="41" spans="1:4" ht="15">
      <c r="A41" s="3" t="s">
        <v>35</v>
      </c>
      <c r="B41" s="3">
        <f>SUM(B30:B40)</f>
        <v>2073.09</v>
      </c>
      <c r="C41" s="1">
        <f>+B41</f>
        <v>2073.09</v>
      </c>
      <c r="D41" s="7"/>
    </row>
    <row r="42" spans="1:4" ht="15.75" thickBot="1">
      <c r="A42" s="4" t="s">
        <v>5</v>
      </c>
      <c r="B42" s="3"/>
      <c r="C42" s="5">
        <f>+C26-B41</f>
        <v>10874.41</v>
      </c>
      <c r="D42" s="6" t="s">
        <v>8</v>
      </c>
    </row>
    <row r="43" spans="3:4" ht="15.75" thickTop="1">
      <c r="C43" s="6" t="s">
        <v>8</v>
      </c>
      <c r="D43" s="7"/>
    </row>
    <row r="44" spans="1:4" ht="15.75">
      <c r="A44" s="59" t="s">
        <v>6</v>
      </c>
      <c r="B44" s="59"/>
      <c r="C44" s="59"/>
      <c r="D44" s="7"/>
    </row>
    <row r="45" spans="1:4" ht="15.75">
      <c r="A45" s="17"/>
      <c r="B45" s="17" t="s">
        <v>8</v>
      </c>
      <c r="C45" s="17" t="s">
        <v>8</v>
      </c>
      <c r="D45" s="7"/>
    </row>
    <row r="46" spans="1:4" ht="15.75">
      <c r="A46" s="61" t="s">
        <v>0</v>
      </c>
      <c r="B46" s="61"/>
      <c r="C46" s="61"/>
      <c r="D46" s="7"/>
    </row>
    <row r="47" spans="1:3" ht="15.75">
      <c r="A47" s="17"/>
      <c r="B47" s="17"/>
      <c r="C47" s="17"/>
    </row>
    <row r="48" spans="1:4" ht="15.75">
      <c r="A48" s="62">
        <f>+A5</f>
        <v>37135</v>
      </c>
      <c r="B48" s="61"/>
      <c r="C48" s="61"/>
      <c r="D48" s="6" t="s">
        <v>8</v>
      </c>
    </row>
    <row r="49" spans="1:3" ht="15">
      <c r="A49" s="7"/>
      <c r="B49" s="7"/>
      <c r="C49" s="7" t="s">
        <v>8</v>
      </c>
    </row>
    <row r="50" spans="1:4" ht="15">
      <c r="A50" s="7" t="s">
        <v>8</v>
      </c>
      <c r="B50" s="7"/>
      <c r="C50" s="7"/>
      <c r="D50" s="6" t="s">
        <v>8</v>
      </c>
    </row>
    <row r="51" spans="1:4" ht="15">
      <c r="A51" s="7" t="s">
        <v>8</v>
      </c>
      <c r="B51" s="7"/>
      <c r="C51" s="7"/>
      <c r="D51" s="6" t="s">
        <v>8</v>
      </c>
    </row>
    <row r="52" spans="1:4" ht="15">
      <c r="A52" s="7" t="s">
        <v>37</v>
      </c>
      <c r="B52" s="7">
        <v>575</v>
      </c>
      <c r="C52" s="7"/>
      <c r="D52" s="6" t="s">
        <v>8</v>
      </c>
    </row>
    <row r="53" spans="1:3" ht="15">
      <c r="A53" s="7" t="s">
        <v>38</v>
      </c>
      <c r="B53" s="7">
        <v>880</v>
      </c>
      <c r="C53" s="7"/>
    </row>
    <row r="54" spans="1:3" ht="15">
      <c r="A54" s="7" t="s">
        <v>276</v>
      </c>
      <c r="B54" s="8">
        <v>-1320</v>
      </c>
      <c r="C54" s="7"/>
    </row>
    <row r="55" spans="1:5" ht="15">
      <c r="A55" s="7" t="s">
        <v>40</v>
      </c>
      <c r="B55" s="7">
        <f>SUM(B52:B54)</f>
        <v>135</v>
      </c>
      <c r="C55" s="7">
        <f>+B55</f>
        <v>135</v>
      </c>
      <c r="D55" s="6" t="s">
        <v>8</v>
      </c>
      <c r="E55" s="6" t="s">
        <v>8</v>
      </c>
    </row>
    <row r="56" spans="1:3" ht="15">
      <c r="A56" s="7"/>
      <c r="B56" s="7" t="s">
        <v>8</v>
      </c>
      <c r="C56" s="7" t="s">
        <v>8</v>
      </c>
    </row>
    <row r="57" spans="1:4" ht="15">
      <c r="A57" s="7"/>
      <c r="B57" s="7" t="s">
        <v>8</v>
      </c>
      <c r="C57" s="7"/>
      <c r="D57" s="7" t="s">
        <v>8</v>
      </c>
    </row>
    <row r="58" spans="1:5" ht="15">
      <c r="A58" s="7" t="s">
        <v>1</v>
      </c>
      <c r="B58" s="7" t="s">
        <v>8</v>
      </c>
      <c r="C58" s="7" t="s">
        <v>8</v>
      </c>
      <c r="D58" s="6">
        <v>250</v>
      </c>
      <c r="E58" s="6" t="s">
        <v>61</v>
      </c>
    </row>
    <row r="59" spans="1:5" ht="15">
      <c r="A59" s="7" t="s">
        <v>41</v>
      </c>
      <c r="B59" s="7">
        <f>ROUND(+C55*0.075,2)</f>
        <v>10.13</v>
      </c>
      <c r="C59" s="7" t="s">
        <v>8</v>
      </c>
      <c r="D59" s="7">
        <f>+B59+B31</f>
        <v>981.1899999999999</v>
      </c>
      <c r="E59" s="6" t="s">
        <v>60</v>
      </c>
    </row>
    <row r="60" spans="1:5" ht="15">
      <c r="A60" s="7" t="s">
        <v>42</v>
      </c>
      <c r="B60" s="8">
        <f>ROUND(+B59*0.07,2)</f>
        <v>0.71</v>
      </c>
      <c r="C60" s="7"/>
      <c r="D60" s="7">
        <f>+B60+B32</f>
        <v>68.67999999999999</v>
      </c>
      <c r="E60" s="6" t="s">
        <v>62</v>
      </c>
    </row>
    <row r="61" spans="1:4" ht="15">
      <c r="A61" s="7"/>
      <c r="B61" s="7"/>
      <c r="C61" s="7"/>
      <c r="D61" s="7" t="s">
        <v>8</v>
      </c>
    </row>
    <row r="62" spans="1:4" ht="15">
      <c r="A62" s="7" t="s">
        <v>43</v>
      </c>
      <c r="B62" s="7">
        <f>SUM(B59:B60)</f>
        <v>10.84</v>
      </c>
      <c r="C62" s="8">
        <f>+B62</f>
        <v>10.84</v>
      </c>
      <c r="D62" s="7"/>
    </row>
    <row r="63" spans="1:4" ht="15">
      <c r="A63" s="7"/>
      <c r="B63" s="7"/>
      <c r="C63" s="7"/>
      <c r="D63" s="6" t="s">
        <v>8</v>
      </c>
    </row>
    <row r="64" spans="1:5" ht="16.5" thickBot="1">
      <c r="A64" s="10" t="s">
        <v>44</v>
      </c>
      <c r="B64" s="7"/>
      <c r="C64" s="9">
        <f>+C55-C62</f>
        <v>124.16</v>
      </c>
      <c r="D64" s="7">
        <f>SUM(D58:D60)</f>
        <v>1299.8700000000001</v>
      </c>
      <c r="E64" s="6" t="s">
        <v>63</v>
      </c>
    </row>
    <row r="65" spans="1:5" ht="15.75" thickTop="1">
      <c r="A65" s="7"/>
      <c r="B65" s="7"/>
      <c r="C65" s="7"/>
      <c r="D65" s="7" t="s">
        <v>8</v>
      </c>
      <c r="E65" s="6" t="s">
        <v>8</v>
      </c>
    </row>
    <row r="66" spans="1:5" ht="15">
      <c r="A66" s="7"/>
      <c r="B66" s="7"/>
      <c r="C66" s="7"/>
      <c r="E66" s="6" t="s">
        <v>8</v>
      </c>
    </row>
    <row r="67" spans="1:3" ht="15">
      <c r="A67" s="7"/>
      <c r="B67" s="7"/>
      <c r="C67" s="7"/>
    </row>
    <row r="68" spans="1:3" ht="15">
      <c r="A68" s="7"/>
      <c r="B68" s="7"/>
      <c r="C68" s="7"/>
    </row>
    <row r="69" spans="1:4" ht="15">
      <c r="A69" s="7"/>
      <c r="B69" s="7"/>
      <c r="C69" s="7"/>
      <c r="D69" s="6" t="s">
        <v>8</v>
      </c>
    </row>
    <row r="70" spans="1:4" ht="15">
      <c r="A70" s="7"/>
      <c r="B70" s="7"/>
      <c r="C70" s="7"/>
      <c r="D70" s="6" t="s">
        <v>8</v>
      </c>
    </row>
    <row r="71" spans="1:3" ht="15">
      <c r="A71" s="7"/>
      <c r="B71" s="7"/>
      <c r="C71" s="7"/>
    </row>
    <row r="72" spans="1:3" ht="15">
      <c r="A72" s="7"/>
      <c r="B72" s="7"/>
      <c r="C72" s="7"/>
    </row>
    <row r="73" spans="1:3" ht="15">
      <c r="A73" s="7"/>
      <c r="B73" s="7"/>
      <c r="C73" s="7"/>
    </row>
    <row r="74" spans="1:3" ht="15">
      <c r="A74" s="12"/>
      <c r="B74" s="12"/>
      <c r="C74" s="12"/>
    </row>
    <row r="75" spans="2:3" ht="15">
      <c r="B75" s="11"/>
      <c r="C75" s="11"/>
    </row>
    <row r="76" spans="2:4" ht="15">
      <c r="B76" s="11"/>
      <c r="C76" s="11"/>
      <c r="D76" s="6" t="s">
        <v>8</v>
      </c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  <row r="129" spans="2:3" ht="15">
      <c r="B129" s="11"/>
      <c r="C129" s="11"/>
    </row>
    <row r="130" spans="2:3" ht="15">
      <c r="B130" s="11"/>
      <c r="C130" s="11"/>
    </row>
  </sheetData>
  <mergeCells count="6">
    <mergeCell ref="A46:C46"/>
    <mergeCell ref="A48:C48"/>
    <mergeCell ref="A1:C1"/>
    <mergeCell ref="A3:C3"/>
    <mergeCell ref="A5:C5"/>
    <mergeCell ref="A44:C44"/>
  </mergeCells>
  <printOptions/>
  <pageMargins left="0.75" right="0.75" top="1" bottom="1" header="0.5" footer="0.5"/>
  <pageSetup horizontalDpi="300" verticalDpi="3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130"/>
  <sheetViews>
    <sheetView workbookViewId="0" topLeftCell="A50">
      <selection activeCell="B52" sqref="B52:B55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4" ht="15.75">
      <c r="A4" s="13"/>
      <c r="B4" s="13"/>
      <c r="C4" s="13"/>
      <c r="D4" s="6" t="s">
        <v>8</v>
      </c>
    </row>
    <row r="5" spans="1:4" ht="15.75">
      <c r="A5" s="62">
        <v>37165</v>
      </c>
      <c r="B5" s="61"/>
      <c r="C5" s="61"/>
      <c r="D5" s="6" t="s">
        <v>8</v>
      </c>
    </row>
    <row r="6" spans="1:3" ht="15">
      <c r="A6" s="14" t="s">
        <v>8</v>
      </c>
      <c r="B6" s="14" t="s">
        <v>8</v>
      </c>
      <c r="C6" s="14"/>
    </row>
    <row r="7" spans="1:3" ht="15">
      <c r="A7" s="2" t="s">
        <v>8</v>
      </c>
      <c r="B7" s="2" t="s">
        <v>8</v>
      </c>
      <c r="C7" s="2"/>
    </row>
    <row r="8" spans="1:3" ht="15">
      <c r="A8" s="3" t="s">
        <v>307</v>
      </c>
      <c r="B8" s="3">
        <v>0</v>
      </c>
      <c r="C8" s="3" t="s">
        <v>8</v>
      </c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v>1300</v>
      </c>
      <c r="C10" s="3"/>
    </row>
    <row r="11" spans="1:3" ht="15">
      <c r="A11" s="3" t="s">
        <v>308</v>
      </c>
      <c r="B11" s="3">
        <v>1175</v>
      </c>
      <c r="C11" s="3" t="s">
        <v>8</v>
      </c>
    </row>
    <row r="12" spans="1:3" ht="15">
      <c r="A12" s="3" t="s">
        <v>13</v>
      </c>
      <c r="B12" s="3">
        <v>0</v>
      </c>
      <c r="C12" s="24" t="s">
        <v>8</v>
      </c>
    </row>
    <row r="13" spans="1:3" ht="15">
      <c r="A13" s="3" t="s">
        <v>14</v>
      </c>
      <c r="B13" s="3">
        <v>750</v>
      </c>
      <c r="C13" s="24" t="s">
        <v>8</v>
      </c>
    </row>
    <row r="14" spans="1:3" ht="15">
      <c r="A14" s="3" t="s">
        <v>314</v>
      </c>
      <c r="B14" s="3">
        <v>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v>510</v>
      </c>
      <c r="C16" s="3"/>
    </row>
    <row r="17" spans="1:4" ht="15">
      <c r="A17" s="3" t="s">
        <v>313</v>
      </c>
      <c r="B17" s="3">
        <v>1350</v>
      </c>
      <c r="C17" s="3"/>
      <c r="D17" s="6" t="s">
        <v>8</v>
      </c>
    </row>
    <row r="18" spans="1:4" ht="15">
      <c r="A18" s="3" t="s">
        <v>309</v>
      </c>
      <c r="B18" s="3">
        <f>606.25+300+1000</f>
        <v>1906.25</v>
      </c>
      <c r="C18" s="3"/>
      <c r="D18" s="7" t="s">
        <v>8</v>
      </c>
    </row>
    <row r="19" spans="1:3" ht="15">
      <c r="A19" s="3" t="s">
        <v>20</v>
      </c>
      <c r="B19" s="3">
        <v>1000</v>
      </c>
      <c r="C19" s="3"/>
    </row>
    <row r="20" spans="1:4" ht="15">
      <c r="A20" s="3" t="s">
        <v>21</v>
      </c>
      <c r="B20" s="24">
        <v>725</v>
      </c>
      <c r="C20" s="24"/>
      <c r="D20" s="6" t="s">
        <v>8</v>
      </c>
    </row>
    <row r="21" spans="1:4" ht="15">
      <c r="A21" s="3" t="s">
        <v>22</v>
      </c>
      <c r="B21" s="3">
        <v>660</v>
      </c>
      <c r="C21" s="3" t="s">
        <v>8</v>
      </c>
      <c r="D21" s="6" t="s">
        <v>8</v>
      </c>
    </row>
    <row r="22" spans="1:4" ht="15">
      <c r="A22" s="3" t="s">
        <v>310</v>
      </c>
      <c r="B22" s="24">
        <f>1190*2</f>
        <v>2380</v>
      </c>
      <c r="C22" s="24" t="s">
        <v>8</v>
      </c>
      <c r="D22" s="6" t="s">
        <v>8</v>
      </c>
    </row>
    <row r="23" spans="1:4" ht="15">
      <c r="A23" s="3" t="s">
        <v>24</v>
      </c>
      <c r="B23" s="3">
        <v>1235</v>
      </c>
      <c r="C23" s="3" t="s">
        <v>8</v>
      </c>
      <c r="D23" s="6" t="s">
        <v>8</v>
      </c>
    </row>
    <row r="24" spans="1:3" ht="15">
      <c r="A24" s="3" t="s">
        <v>311</v>
      </c>
      <c r="B24" s="24">
        <f>1350*2</f>
        <v>2700</v>
      </c>
      <c r="C24" s="24" t="s">
        <v>8</v>
      </c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18696.25</v>
      </c>
      <c r="C26" s="3">
        <f>+B26</f>
        <v>18696.25</v>
      </c>
    </row>
    <row r="27" spans="1:3" ht="15">
      <c r="A27" s="18" t="s">
        <v>8</v>
      </c>
      <c r="B27" s="3"/>
      <c r="C27" s="3"/>
    </row>
    <row r="28" spans="1:3" ht="15">
      <c r="A28" s="3" t="s">
        <v>8</v>
      </c>
      <c r="B28" s="3" t="s">
        <v>8</v>
      </c>
      <c r="C28" s="3" t="s">
        <v>8</v>
      </c>
    </row>
    <row r="29" spans="1:4" ht="15">
      <c r="A29" s="3" t="s">
        <v>1</v>
      </c>
      <c r="B29" s="3" t="s">
        <v>8</v>
      </c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1402.22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98.16</v>
      </c>
      <c r="C32" s="3" t="s">
        <v>8</v>
      </c>
      <c r="D32" s="7">
        <f>SUM(B30:B32)</f>
        <v>1750.38</v>
      </c>
    </row>
    <row r="33" spans="1:4" ht="15">
      <c r="A33" s="2" t="s">
        <v>209</v>
      </c>
      <c r="B33" s="32">
        <v>12</v>
      </c>
      <c r="C33" s="3" t="s">
        <v>8</v>
      </c>
      <c r="D33" s="6" t="s">
        <v>8</v>
      </c>
    </row>
    <row r="34" spans="1:4" ht="15">
      <c r="A34" s="24"/>
      <c r="B34" s="32"/>
      <c r="C34" s="3" t="s">
        <v>8</v>
      </c>
      <c r="D34" s="6" t="s">
        <v>8</v>
      </c>
    </row>
    <row r="35" spans="1:4" ht="15">
      <c r="A35" s="24"/>
      <c r="B35" s="32"/>
      <c r="C35" s="3" t="s">
        <v>8</v>
      </c>
      <c r="D35" s="6" t="s">
        <v>8</v>
      </c>
    </row>
    <row r="36" spans="1:6" ht="15">
      <c r="A36" s="24"/>
      <c r="B36" s="32"/>
      <c r="C36" s="3"/>
      <c r="E36" s="6" t="s">
        <v>8</v>
      </c>
      <c r="F36" s="6" t="s">
        <v>8</v>
      </c>
    </row>
    <row r="37" spans="1:3" ht="15">
      <c r="A37" s="24"/>
      <c r="B37" s="32"/>
      <c r="C37" s="3"/>
    </row>
    <row r="38" spans="1:3" ht="15">
      <c r="A38" s="24"/>
      <c r="B38" s="32"/>
      <c r="C38" s="3"/>
    </row>
    <row r="39" spans="1:2" ht="15">
      <c r="A39" s="2"/>
      <c r="B39" s="32"/>
    </row>
    <row r="40" spans="1:5" ht="15">
      <c r="A40" s="3"/>
      <c r="B40" s="32"/>
      <c r="C40" s="3" t="s">
        <v>8</v>
      </c>
      <c r="D40" s="7" t="s">
        <v>8</v>
      </c>
      <c r="E40" s="7" t="s">
        <v>8</v>
      </c>
    </row>
    <row r="41" spans="1:4" ht="15">
      <c r="A41" s="3" t="s">
        <v>35</v>
      </c>
      <c r="B41" s="3">
        <f>SUM(B30:B40)</f>
        <v>1762.38</v>
      </c>
      <c r="C41" s="1">
        <f>+B41</f>
        <v>1762.38</v>
      </c>
      <c r="D41" s="7"/>
    </row>
    <row r="42" spans="1:4" ht="15.75" thickBot="1">
      <c r="A42" s="4" t="s">
        <v>5</v>
      </c>
      <c r="B42" s="3"/>
      <c r="C42" s="5">
        <f>+C26-B41</f>
        <v>16933.87</v>
      </c>
      <c r="D42" s="6" t="s">
        <v>8</v>
      </c>
    </row>
    <row r="43" spans="3:4" ht="15.75" thickTop="1">
      <c r="C43" s="6" t="s">
        <v>8</v>
      </c>
      <c r="D43" s="7"/>
    </row>
    <row r="44" spans="1:4" ht="15.75">
      <c r="A44" s="59" t="s">
        <v>6</v>
      </c>
      <c r="B44" s="59"/>
      <c r="C44" s="59"/>
      <c r="D44" s="7"/>
    </row>
    <row r="45" spans="1:4" ht="15.75">
      <c r="A45" s="17"/>
      <c r="B45" s="17" t="s">
        <v>8</v>
      </c>
      <c r="C45" s="17" t="s">
        <v>8</v>
      </c>
      <c r="D45" s="7"/>
    </row>
    <row r="46" spans="1:4" ht="15.75">
      <c r="A46" s="61" t="s">
        <v>0</v>
      </c>
      <c r="B46" s="61"/>
      <c r="C46" s="61"/>
      <c r="D46" s="7"/>
    </row>
    <row r="47" spans="1:3" ht="15.75">
      <c r="A47" s="17"/>
      <c r="B47" s="17"/>
      <c r="C47" s="17"/>
    </row>
    <row r="48" spans="1:4" ht="15.75">
      <c r="A48" s="62">
        <f>+A5</f>
        <v>37165</v>
      </c>
      <c r="B48" s="61"/>
      <c r="C48" s="61"/>
      <c r="D48" s="6" t="s">
        <v>8</v>
      </c>
    </row>
    <row r="49" spans="1:3" ht="15">
      <c r="A49" s="7"/>
      <c r="B49" s="7"/>
      <c r="C49" s="7" t="s">
        <v>8</v>
      </c>
    </row>
    <row r="50" spans="1:4" ht="15">
      <c r="A50" s="7" t="s">
        <v>8</v>
      </c>
      <c r="B50" s="7"/>
      <c r="C50" s="7"/>
      <c r="D50" s="6" t="s">
        <v>8</v>
      </c>
    </row>
    <row r="51" spans="1:4" ht="15">
      <c r="A51" s="7" t="s">
        <v>8</v>
      </c>
      <c r="B51" s="7"/>
      <c r="C51" s="7"/>
      <c r="D51" s="6" t="s">
        <v>8</v>
      </c>
    </row>
    <row r="52" spans="1:4" ht="15">
      <c r="A52" s="7" t="s">
        <v>37</v>
      </c>
      <c r="B52" s="7">
        <v>575</v>
      </c>
      <c r="C52" s="7"/>
      <c r="D52" s="6" t="s">
        <v>8</v>
      </c>
    </row>
    <row r="53" spans="1:3" ht="15">
      <c r="A53" s="7" t="s">
        <v>38</v>
      </c>
      <c r="B53" s="7">
        <v>880</v>
      </c>
      <c r="C53" s="7"/>
    </row>
    <row r="54" spans="1:3" ht="15">
      <c r="A54" s="7" t="s">
        <v>312</v>
      </c>
      <c r="B54" s="8">
        <f>1320*3</f>
        <v>3960</v>
      </c>
      <c r="C54" s="7"/>
    </row>
    <row r="55" spans="1:5" ht="15">
      <c r="A55" s="7" t="s">
        <v>40</v>
      </c>
      <c r="B55" s="7">
        <f>SUM(B52:B54)</f>
        <v>5415</v>
      </c>
      <c r="C55" s="7">
        <f>+B55</f>
        <v>5415</v>
      </c>
      <c r="D55" s="6" t="s">
        <v>8</v>
      </c>
      <c r="E55" s="6" t="s">
        <v>8</v>
      </c>
    </row>
    <row r="56" spans="1:3" ht="15">
      <c r="A56" s="7"/>
      <c r="B56" s="7" t="s">
        <v>8</v>
      </c>
      <c r="C56" s="7" t="s">
        <v>8</v>
      </c>
    </row>
    <row r="57" spans="1:4" ht="15">
      <c r="A57" s="7"/>
      <c r="B57" s="7" t="s">
        <v>8</v>
      </c>
      <c r="C57" s="7"/>
      <c r="D57" s="7" t="s">
        <v>8</v>
      </c>
    </row>
    <row r="58" spans="1:5" ht="15">
      <c r="A58" s="7" t="s">
        <v>1</v>
      </c>
      <c r="B58" s="7" t="s">
        <v>8</v>
      </c>
      <c r="C58" s="7" t="s">
        <v>8</v>
      </c>
      <c r="D58" s="6">
        <v>250</v>
      </c>
      <c r="E58" s="6" t="s">
        <v>61</v>
      </c>
    </row>
    <row r="59" spans="1:5" ht="15">
      <c r="A59" s="7" t="s">
        <v>41</v>
      </c>
      <c r="B59" s="7">
        <f>ROUND(+C55*0.075,2)</f>
        <v>406.13</v>
      </c>
      <c r="C59" s="7" t="s">
        <v>8</v>
      </c>
      <c r="D59" s="7">
        <f>+B59+B31</f>
        <v>1808.35</v>
      </c>
      <c r="E59" s="6" t="s">
        <v>60</v>
      </c>
    </row>
    <row r="60" spans="1:5" ht="15">
      <c r="A60" s="7" t="s">
        <v>42</v>
      </c>
      <c r="B60" s="8">
        <f>ROUND(+B59*0.07,2)</f>
        <v>28.43</v>
      </c>
      <c r="C60" s="7"/>
      <c r="D60" s="7">
        <f>+B60+B32</f>
        <v>126.59</v>
      </c>
      <c r="E60" s="6" t="s">
        <v>62</v>
      </c>
    </row>
    <row r="61" spans="1:4" ht="15">
      <c r="A61" s="7"/>
      <c r="B61" s="7"/>
      <c r="C61" s="7"/>
      <c r="D61" s="7">
        <f>+D59+D58</f>
        <v>2058.35</v>
      </c>
    </row>
    <row r="62" spans="1:4" ht="15">
      <c r="A62" s="7" t="s">
        <v>43</v>
      </c>
      <c r="B62" s="7">
        <f>SUM(B59:B60)</f>
        <v>434.56</v>
      </c>
      <c r="C62" s="8">
        <f>+B62</f>
        <v>434.56</v>
      </c>
      <c r="D62" s="7"/>
    </row>
    <row r="63" spans="1:4" ht="15">
      <c r="A63" s="7"/>
      <c r="B63" s="7"/>
      <c r="C63" s="7"/>
      <c r="D63" s="6" t="s">
        <v>8</v>
      </c>
    </row>
    <row r="64" spans="1:5" ht="16.5" thickBot="1">
      <c r="A64" s="10" t="s">
        <v>44</v>
      </c>
      <c r="B64" s="7"/>
      <c r="C64" s="9">
        <f>+C55-C62</f>
        <v>4980.44</v>
      </c>
      <c r="D64" s="7">
        <f>SUM(D58:D60)</f>
        <v>2184.94</v>
      </c>
      <c r="E64" s="6" t="s">
        <v>63</v>
      </c>
    </row>
    <row r="65" spans="1:5" ht="15.75" thickTop="1">
      <c r="A65" s="7"/>
      <c r="B65" s="7"/>
      <c r="C65" s="7"/>
      <c r="D65" s="7" t="s">
        <v>8</v>
      </c>
      <c r="E65" s="6" t="s">
        <v>8</v>
      </c>
    </row>
    <row r="66" spans="1:5" ht="15">
      <c r="A66" s="7"/>
      <c r="B66" s="7"/>
      <c r="C66" s="7"/>
      <c r="E66" s="6" t="s">
        <v>8</v>
      </c>
    </row>
    <row r="67" spans="1:3" ht="15">
      <c r="A67" s="7"/>
      <c r="B67" s="7"/>
      <c r="C67" s="7"/>
    </row>
    <row r="68" spans="1:3" ht="15">
      <c r="A68" s="7"/>
      <c r="B68" s="7"/>
      <c r="C68" s="7"/>
    </row>
    <row r="69" spans="1:4" ht="15">
      <c r="A69" s="7"/>
      <c r="B69" s="7"/>
      <c r="C69" s="7"/>
      <c r="D69" s="6" t="s">
        <v>8</v>
      </c>
    </row>
    <row r="70" spans="1:4" ht="15">
      <c r="A70" s="7"/>
      <c r="B70" s="7"/>
      <c r="C70" s="7"/>
      <c r="D70" s="6" t="s">
        <v>8</v>
      </c>
    </row>
    <row r="71" spans="1:3" ht="15">
      <c r="A71" s="7"/>
      <c r="B71" s="7"/>
      <c r="C71" s="7"/>
    </row>
    <row r="72" spans="1:3" ht="15">
      <c r="A72" s="7"/>
      <c r="B72" s="7"/>
      <c r="C72" s="7"/>
    </row>
    <row r="73" spans="1:3" ht="15">
      <c r="A73" s="7"/>
      <c r="B73" s="7"/>
      <c r="C73" s="7"/>
    </row>
    <row r="74" spans="1:3" ht="15">
      <c r="A74" s="12"/>
      <c r="B74" s="12"/>
      <c r="C74" s="12"/>
    </row>
    <row r="75" spans="2:3" ht="15">
      <c r="B75" s="11"/>
      <c r="C75" s="11"/>
    </row>
    <row r="76" spans="2:4" ht="15">
      <c r="B76" s="11"/>
      <c r="C76" s="11"/>
      <c r="D76" s="6" t="s">
        <v>8</v>
      </c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  <row r="129" spans="2:3" ht="15">
      <c r="B129" s="11"/>
      <c r="C129" s="11"/>
    </row>
    <row r="130" spans="2:3" ht="15">
      <c r="B130" s="11"/>
      <c r="C130" s="11"/>
    </row>
  </sheetData>
  <mergeCells count="6">
    <mergeCell ref="A46:C46"/>
    <mergeCell ref="A48:C48"/>
    <mergeCell ref="A1:C1"/>
    <mergeCell ref="A3:C3"/>
    <mergeCell ref="A5:C5"/>
    <mergeCell ref="A44:C44"/>
  </mergeCells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131"/>
  <sheetViews>
    <sheetView workbookViewId="0" topLeftCell="A41">
      <selection activeCell="B53" sqref="B53:B56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4" ht="15.75">
      <c r="A4" s="13"/>
      <c r="B4" s="13"/>
      <c r="C4" s="13"/>
      <c r="D4" s="6" t="s">
        <v>8</v>
      </c>
    </row>
    <row r="5" spans="1:4" ht="15.75">
      <c r="A5" s="62">
        <v>37196</v>
      </c>
      <c r="B5" s="61"/>
      <c r="C5" s="61"/>
      <c r="D5" s="6" t="s">
        <v>8</v>
      </c>
    </row>
    <row r="6" spans="1:3" ht="15">
      <c r="A6" s="14" t="s">
        <v>8</v>
      </c>
      <c r="B6" s="14" t="s">
        <v>8</v>
      </c>
      <c r="C6" s="14"/>
    </row>
    <row r="7" spans="1:3" ht="15">
      <c r="A7" s="2"/>
      <c r="B7" s="2"/>
      <c r="C7" s="2"/>
    </row>
    <row r="8" spans="1:3" ht="15">
      <c r="A8" s="3" t="s">
        <v>315</v>
      </c>
      <c r="B8" s="3">
        <f>250+178.23+500</f>
        <v>928.23</v>
      </c>
      <c r="C8" s="3"/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v>0</v>
      </c>
      <c r="C10" s="3"/>
    </row>
    <row r="11" spans="1:3" ht="15">
      <c r="A11" s="3" t="s">
        <v>308</v>
      </c>
      <c r="B11" s="3">
        <v>1175</v>
      </c>
      <c r="C11" s="3" t="s">
        <v>8</v>
      </c>
    </row>
    <row r="12" spans="1:3" ht="15">
      <c r="A12" s="3" t="s">
        <v>318</v>
      </c>
      <c r="B12" s="3">
        <v>1135</v>
      </c>
      <c r="C12" s="24" t="s">
        <v>8</v>
      </c>
    </row>
    <row r="13" spans="1:3" ht="15">
      <c r="A13" s="3" t="s">
        <v>319</v>
      </c>
      <c r="B13" s="3">
        <f>750+750+750</f>
        <v>2250</v>
      </c>
      <c r="C13" s="24"/>
    </row>
    <row r="14" spans="1:3" ht="15">
      <c r="A14" s="3" t="s">
        <v>317</v>
      </c>
      <c r="B14" s="3">
        <v>1180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v>510</v>
      </c>
      <c r="C16" s="3"/>
    </row>
    <row r="17" spans="1:4" ht="15">
      <c r="A17" s="3" t="s">
        <v>321</v>
      </c>
      <c r="B17" s="3">
        <v>1350</v>
      </c>
      <c r="C17" s="3"/>
      <c r="D17" s="6" t="s">
        <v>8</v>
      </c>
    </row>
    <row r="18" spans="1:4" ht="15">
      <c r="A18" s="3" t="s">
        <v>309</v>
      </c>
      <c r="B18" s="3">
        <f>375*2+281.25</f>
        <v>1031.25</v>
      </c>
      <c r="C18" s="3"/>
      <c r="D18" s="7" t="s">
        <v>8</v>
      </c>
    </row>
    <row r="19" spans="1:3" ht="15">
      <c r="A19" s="3" t="s">
        <v>20</v>
      </c>
      <c r="B19" s="3">
        <v>1000</v>
      </c>
      <c r="C19" s="3"/>
    </row>
    <row r="20" spans="1:4" ht="15">
      <c r="A20" s="3" t="s">
        <v>21</v>
      </c>
      <c r="B20" s="24">
        <v>725</v>
      </c>
      <c r="C20" s="24"/>
      <c r="D20" s="6" t="s">
        <v>8</v>
      </c>
    </row>
    <row r="21" spans="1:4" ht="15">
      <c r="A21" s="3" t="s">
        <v>22</v>
      </c>
      <c r="B21" s="3">
        <v>660</v>
      </c>
      <c r="C21" s="3" t="s">
        <v>8</v>
      </c>
      <c r="D21" s="6" t="s">
        <v>8</v>
      </c>
    </row>
    <row r="22" spans="1:4" ht="15">
      <c r="A22" s="3" t="s">
        <v>23</v>
      </c>
      <c r="B22" s="24">
        <v>0</v>
      </c>
      <c r="C22" s="24" t="s">
        <v>8</v>
      </c>
      <c r="D22" s="6" t="s">
        <v>8</v>
      </c>
    </row>
    <row r="23" spans="1:4" ht="15">
      <c r="A23" s="3" t="s">
        <v>24</v>
      </c>
      <c r="B23" s="3">
        <v>1235</v>
      </c>
      <c r="C23" s="3" t="s">
        <v>8</v>
      </c>
      <c r="D23" s="6" t="s">
        <v>8</v>
      </c>
    </row>
    <row r="24" spans="1:3" ht="15">
      <c r="A24" s="3" t="s">
        <v>25</v>
      </c>
      <c r="B24" s="24">
        <v>1350</v>
      </c>
      <c r="C24" s="24" t="s">
        <v>8</v>
      </c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17534.48</v>
      </c>
      <c r="C26" s="3">
        <f>+B26</f>
        <v>17534.48</v>
      </c>
    </row>
    <row r="27" spans="1:3" ht="15">
      <c r="A27" s="18" t="s">
        <v>8</v>
      </c>
      <c r="B27" s="3"/>
      <c r="C27" s="3"/>
    </row>
    <row r="28" spans="1:3" ht="15">
      <c r="A28" s="3" t="s">
        <v>8</v>
      </c>
      <c r="B28" s="3" t="s">
        <v>8</v>
      </c>
      <c r="C28" s="3" t="s">
        <v>8</v>
      </c>
    </row>
    <row r="29" spans="1:4" ht="15">
      <c r="A29" s="3" t="s">
        <v>1</v>
      </c>
      <c r="B29" s="3" t="s">
        <v>8</v>
      </c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1315.09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92.06</v>
      </c>
      <c r="C32" s="3"/>
      <c r="D32" s="7">
        <f>SUM(B30:B32)</f>
        <v>1657.1499999999999</v>
      </c>
    </row>
    <row r="33" spans="1:4" ht="15">
      <c r="A33" s="2" t="s">
        <v>209</v>
      </c>
      <c r="B33" s="32">
        <v>12.6</v>
      </c>
      <c r="C33" s="3"/>
      <c r="D33" s="6" t="s">
        <v>8</v>
      </c>
    </row>
    <row r="34" spans="1:4" ht="15">
      <c r="A34" s="24" t="s">
        <v>320</v>
      </c>
      <c r="B34" s="32">
        <v>2000</v>
      </c>
      <c r="C34" s="3" t="s">
        <v>8</v>
      </c>
      <c r="D34" s="6" t="s">
        <v>8</v>
      </c>
    </row>
    <row r="35" spans="1:4" ht="15">
      <c r="A35" s="24" t="s">
        <v>322</v>
      </c>
      <c r="B35" s="32">
        <f>63.58+86.29</f>
        <v>149.87</v>
      </c>
      <c r="C35" s="3" t="s">
        <v>8</v>
      </c>
      <c r="D35" s="6" t="s">
        <v>8</v>
      </c>
    </row>
    <row r="36" spans="1:6" ht="15">
      <c r="A36" s="24" t="s">
        <v>323</v>
      </c>
      <c r="B36" s="32">
        <v>73.3</v>
      </c>
      <c r="C36" s="3"/>
      <c r="E36" s="6" t="s">
        <v>8</v>
      </c>
      <c r="F36" s="6" t="s">
        <v>8</v>
      </c>
    </row>
    <row r="37" spans="1:3" ht="15">
      <c r="A37" s="24" t="s">
        <v>324</v>
      </c>
      <c r="B37" s="32">
        <v>73.29</v>
      </c>
      <c r="C37" s="3"/>
    </row>
    <row r="38" spans="1:3" ht="15">
      <c r="A38" s="24" t="s">
        <v>325</v>
      </c>
      <c r="B38" s="32">
        <v>171.2</v>
      </c>
      <c r="C38" s="3"/>
    </row>
    <row r="39" spans="1:2" ht="15">
      <c r="A39" s="2" t="s">
        <v>326</v>
      </c>
      <c r="B39" s="32">
        <v>96.3</v>
      </c>
    </row>
    <row r="40" spans="1:5" ht="15">
      <c r="A40" s="3" t="s">
        <v>327</v>
      </c>
      <c r="B40" s="32">
        <v>53.5</v>
      </c>
      <c r="C40" s="3" t="s">
        <v>8</v>
      </c>
      <c r="D40" s="7" t="s">
        <v>8</v>
      </c>
      <c r="E40" s="7" t="s">
        <v>8</v>
      </c>
    </row>
    <row r="41" spans="1:4" ht="15">
      <c r="A41" s="3" t="s">
        <v>328</v>
      </c>
      <c r="B41" s="32">
        <v>128.4</v>
      </c>
      <c r="C41" s="7"/>
      <c r="D41" s="7"/>
    </row>
    <row r="42" spans="1:4" ht="15">
      <c r="A42" s="3" t="s">
        <v>35</v>
      </c>
      <c r="B42" s="1">
        <f>SUM(B30:B41)</f>
        <v>4415.61</v>
      </c>
      <c r="C42" s="1">
        <f>+B42</f>
        <v>4415.61</v>
      </c>
      <c r="D42" s="6" t="s">
        <v>8</v>
      </c>
    </row>
    <row r="43" spans="1:4" ht="15.75" thickBot="1">
      <c r="A43" s="4" t="s">
        <v>5</v>
      </c>
      <c r="B43" s="3"/>
      <c r="C43" s="5">
        <f>+C26-B42</f>
        <v>13118.869999999999</v>
      </c>
      <c r="D43" s="7"/>
    </row>
    <row r="44" spans="1:4" ht="15.75" thickTop="1">
      <c r="A44" s="4"/>
      <c r="B44" s="3"/>
      <c r="C44" s="48"/>
      <c r="D44" s="7"/>
    </row>
    <row r="45" spans="1:4" ht="15.75">
      <c r="A45" s="59" t="s">
        <v>6</v>
      </c>
      <c r="B45" s="59"/>
      <c r="C45" s="59"/>
      <c r="D45" s="7"/>
    </row>
    <row r="46" spans="1:4" ht="15.75">
      <c r="A46" s="17"/>
      <c r="B46" s="17" t="s">
        <v>8</v>
      </c>
      <c r="C46" s="17" t="s">
        <v>8</v>
      </c>
      <c r="D46" s="7"/>
    </row>
    <row r="47" spans="1:4" ht="15.75">
      <c r="A47" s="61" t="s">
        <v>0</v>
      </c>
      <c r="B47" s="61"/>
      <c r="C47" s="61"/>
      <c r="D47" s="7"/>
    </row>
    <row r="48" spans="1:3" ht="15.75">
      <c r="A48" s="17"/>
      <c r="B48" s="17"/>
      <c r="C48" s="17"/>
    </row>
    <row r="49" spans="1:4" ht="15.75">
      <c r="A49" s="62">
        <f>+A5</f>
        <v>37196</v>
      </c>
      <c r="B49" s="61"/>
      <c r="C49" s="61"/>
      <c r="D49" s="6" t="s">
        <v>8</v>
      </c>
    </row>
    <row r="50" spans="1:3" ht="15">
      <c r="A50" s="7"/>
      <c r="B50" s="7"/>
      <c r="C50" s="7" t="s">
        <v>8</v>
      </c>
    </row>
    <row r="51" spans="1:4" ht="15">
      <c r="A51" s="7" t="s">
        <v>8</v>
      </c>
      <c r="B51" s="7"/>
      <c r="C51" s="7"/>
      <c r="D51" s="6" t="s">
        <v>8</v>
      </c>
    </row>
    <row r="52" spans="1:4" ht="15">
      <c r="A52" s="7" t="s">
        <v>8</v>
      </c>
      <c r="B52" s="7"/>
      <c r="C52" s="7"/>
      <c r="D52" s="6" t="s">
        <v>8</v>
      </c>
    </row>
    <row r="53" spans="1:4" ht="15">
      <c r="A53" s="7" t="s">
        <v>37</v>
      </c>
      <c r="B53" s="7">
        <v>0</v>
      </c>
      <c r="C53" s="7"/>
      <c r="D53" s="6" t="s">
        <v>8</v>
      </c>
    </row>
    <row r="54" spans="1:3" ht="15">
      <c r="A54" s="7" t="s">
        <v>38</v>
      </c>
      <c r="B54" s="7">
        <v>880</v>
      </c>
      <c r="C54" s="7"/>
    </row>
    <row r="55" spans="1:3" ht="15">
      <c r="A55" s="7" t="s">
        <v>316</v>
      </c>
      <c r="B55" s="8">
        <v>1320</v>
      </c>
      <c r="C55" s="7"/>
    </row>
    <row r="56" spans="1:5" ht="15">
      <c r="A56" s="7" t="s">
        <v>40</v>
      </c>
      <c r="B56" s="7">
        <f>SUM(B53:B55)</f>
        <v>2200</v>
      </c>
      <c r="C56" s="7">
        <f>+B56</f>
        <v>2200</v>
      </c>
      <c r="D56" s="6" t="s">
        <v>8</v>
      </c>
      <c r="E56" s="6" t="s">
        <v>8</v>
      </c>
    </row>
    <row r="57" spans="1:3" ht="15">
      <c r="A57" s="7"/>
      <c r="B57" s="7" t="s">
        <v>8</v>
      </c>
      <c r="C57" s="7" t="s">
        <v>8</v>
      </c>
    </row>
    <row r="58" spans="1:4" ht="15">
      <c r="A58" s="7"/>
      <c r="B58" s="7" t="s">
        <v>8</v>
      </c>
      <c r="C58" s="7"/>
      <c r="D58" s="7" t="s">
        <v>8</v>
      </c>
    </row>
    <row r="59" spans="1:5" ht="15">
      <c r="A59" s="7" t="s">
        <v>1</v>
      </c>
      <c r="B59" s="7" t="s">
        <v>8</v>
      </c>
      <c r="C59" s="7" t="s">
        <v>8</v>
      </c>
      <c r="D59" s="6">
        <v>250</v>
      </c>
      <c r="E59" s="6" t="s">
        <v>61</v>
      </c>
    </row>
    <row r="60" spans="1:5" ht="15">
      <c r="A60" s="7" t="s">
        <v>41</v>
      </c>
      <c r="B60" s="7">
        <f>ROUND(+C56*0.075,2)</f>
        <v>165</v>
      </c>
      <c r="C60" s="7" t="s">
        <v>8</v>
      </c>
      <c r="D60" s="7">
        <f>+B60+B31</f>
        <v>1480.09</v>
      </c>
      <c r="E60" s="6" t="s">
        <v>60</v>
      </c>
    </row>
    <row r="61" spans="1:5" ht="15">
      <c r="A61" s="7" t="s">
        <v>42</v>
      </c>
      <c r="B61" s="8">
        <f>ROUND(+B60*0.07,2)</f>
        <v>11.55</v>
      </c>
      <c r="C61" s="7"/>
      <c r="D61" s="7">
        <f>+B61+B32</f>
        <v>103.61</v>
      </c>
      <c r="E61" s="6" t="s">
        <v>62</v>
      </c>
    </row>
    <row r="62" spans="1:4" ht="15">
      <c r="A62" s="7"/>
      <c r="B62" s="7"/>
      <c r="C62" s="7"/>
      <c r="D62" s="7">
        <f>+D60+D59</f>
        <v>1730.09</v>
      </c>
    </row>
    <row r="63" spans="1:4" ht="15">
      <c r="A63" s="7" t="s">
        <v>43</v>
      </c>
      <c r="B63" s="7">
        <f>SUM(B60:B61)</f>
        <v>176.55</v>
      </c>
      <c r="C63" s="8">
        <f>+B63</f>
        <v>176.55</v>
      </c>
      <c r="D63" s="7"/>
    </row>
    <row r="64" spans="1:4" ht="15">
      <c r="A64" s="7"/>
      <c r="B64" s="7"/>
      <c r="C64" s="7"/>
      <c r="D64" s="6" t="s">
        <v>8</v>
      </c>
    </row>
    <row r="65" spans="1:5" ht="16.5" thickBot="1">
      <c r="A65" s="10" t="s">
        <v>44</v>
      </c>
      <c r="B65" s="7"/>
      <c r="C65" s="9">
        <f>+C56-C63</f>
        <v>2023.45</v>
      </c>
      <c r="D65" s="7">
        <f>SUM(D59:D61)</f>
        <v>1833.6999999999998</v>
      </c>
      <c r="E65" s="6" t="s">
        <v>63</v>
      </c>
    </row>
    <row r="66" spans="1:5" ht="15.75" thickTop="1">
      <c r="A66" s="7"/>
      <c r="B66" s="7"/>
      <c r="C66" s="7"/>
      <c r="D66" s="7" t="s">
        <v>8</v>
      </c>
      <c r="E66" s="6" t="s">
        <v>8</v>
      </c>
    </row>
    <row r="67" spans="1:5" ht="15">
      <c r="A67" s="7"/>
      <c r="B67" s="7"/>
      <c r="C67" s="7"/>
      <c r="E67" s="6" t="s">
        <v>8</v>
      </c>
    </row>
    <row r="68" spans="1:3" ht="15">
      <c r="A68" s="7"/>
      <c r="B68" s="7"/>
      <c r="C68" s="7"/>
    </row>
    <row r="69" spans="1:3" ht="15">
      <c r="A69" s="7"/>
      <c r="B69" s="7"/>
      <c r="C69" s="7"/>
    </row>
    <row r="70" spans="1:4" ht="15">
      <c r="A70" s="7"/>
      <c r="B70" s="7"/>
      <c r="C70" s="7"/>
      <c r="D70" s="6" t="s">
        <v>8</v>
      </c>
    </row>
    <row r="71" spans="1:4" ht="15">
      <c r="A71" s="7"/>
      <c r="B71" s="7"/>
      <c r="C71" s="7"/>
      <c r="D71" s="6" t="s">
        <v>8</v>
      </c>
    </row>
    <row r="72" spans="1:3" ht="15">
      <c r="A72" s="7"/>
      <c r="B72" s="7"/>
      <c r="C72" s="7"/>
    </row>
    <row r="73" spans="1:3" ht="15">
      <c r="A73" s="7"/>
      <c r="B73" s="7"/>
      <c r="C73" s="7"/>
    </row>
    <row r="74" spans="1:3" ht="15">
      <c r="A74" s="7"/>
      <c r="B74" s="7"/>
      <c r="C74" s="7"/>
    </row>
    <row r="75" spans="1:3" ht="15">
      <c r="A75" s="12"/>
      <c r="B75" s="12"/>
      <c r="C75" s="12"/>
    </row>
    <row r="76" spans="2:3" ht="15">
      <c r="B76" s="11"/>
      <c r="C76" s="11"/>
    </row>
    <row r="77" spans="2:4" ht="15">
      <c r="B77" s="11"/>
      <c r="C77" s="11"/>
      <c r="D77" s="6" t="s">
        <v>8</v>
      </c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  <row r="129" spans="2:3" ht="15">
      <c r="B129" s="11"/>
      <c r="C129" s="11"/>
    </row>
    <row r="130" spans="2:3" ht="15">
      <c r="B130" s="11"/>
      <c r="C130" s="11"/>
    </row>
    <row r="131" spans="2:3" ht="15">
      <c r="B131" s="11"/>
      <c r="C131" s="11"/>
    </row>
  </sheetData>
  <mergeCells count="6">
    <mergeCell ref="A47:C47"/>
    <mergeCell ref="A49:C49"/>
    <mergeCell ref="A1:C1"/>
    <mergeCell ref="A3:C3"/>
    <mergeCell ref="A5:C5"/>
    <mergeCell ref="A45:C45"/>
  </mergeCells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31"/>
  <sheetViews>
    <sheetView workbookViewId="0" topLeftCell="A38">
      <selection activeCell="B52" sqref="B52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4" ht="15.75">
      <c r="A4" s="13"/>
      <c r="B4" s="13"/>
      <c r="C4" s="13"/>
      <c r="D4" s="6" t="s">
        <v>8</v>
      </c>
    </row>
    <row r="5" spans="1:4" ht="15.75">
      <c r="A5" s="62">
        <v>37226</v>
      </c>
      <c r="B5" s="61"/>
      <c r="C5" s="61"/>
      <c r="D5" s="6" t="s">
        <v>8</v>
      </c>
    </row>
    <row r="6" spans="1:3" ht="15">
      <c r="A6" s="14" t="s">
        <v>8</v>
      </c>
      <c r="B6" s="14" t="s">
        <v>8</v>
      </c>
      <c r="C6" s="14"/>
    </row>
    <row r="7" spans="1:3" ht="15">
      <c r="A7" s="2"/>
      <c r="B7" s="2"/>
      <c r="C7" s="2"/>
    </row>
    <row r="8" spans="1:3" ht="15">
      <c r="A8" s="3" t="s">
        <v>315</v>
      </c>
      <c r="B8" s="3">
        <v>500</v>
      </c>
      <c r="C8" s="3"/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v>0</v>
      </c>
      <c r="C10" s="3"/>
    </row>
    <row r="11" spans="1:3" ht="15">
      <c r="A11" s="3" t="s">
        <v>308</v>
      </c>
      <c r="B11" s="3">
        <v>1175</v>
      </c>
      <c r="C11" s="3" t="s">
        <v>8</v>
      </c>
    </row>
    <row r="12" spans="1:3" ht="15">
      <c r="A12" s="3" t="s">
        <v>330</v>
      </c>
      <c r="B12" s="3">
        <v>1135</v>
      </c>
      <c r="C12" s="24" t="s">
        <v>8</v>
      </c>
    </row>
    <row r="13" spans="1:3" ht="15">
      <c r="A13" s="3" t="s">
        <v>14</v>
      </c>
      <c r="B13" s="3">
        <v>750</v>
      </c>
      <c r="C13" s="24"/>
    </row>
    <row r="14" spans="1:3" ht="15">
      <c r="A14" s="3" t="s">
        <v>331</v>
      </c>
      <c r="B14" s="3">
        <f>1180*2</f>
        <v>2360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v>510</v>
      </c>
      <c r="C16" s="3"/>
    </row>
    <row r="17" spans="1:4" ht="15">
      <c r="A17" s="3" t="s">
        <v>332</v>
      </c>
      <c r="B17" s="3">
        <v>1350</v>
      </c>
      <c r="C17" s="3"/>
      <c r="D17" s="6" t="s">
        <v>8</v>
      </c>
    </row>
    <row r="18" spans="1:4" ht="15">
      <c r="A18" s="3" t="s">
        <v>309</v>
      </c>
      <c r="B18" s="3">
        <f>281.25+1125</f>
        <v>1406.25</v>
      </c>
      <c r="C18" s="3"/>
      <c r="D18" s="7" t="s">
        <v>8</v>
      </c>
    </row>
    <row r="19" spans="1:3" ht="15">
      <c r="A19" s="3" t="s">
        <v>20</v>
      </c>
      <c r="B19" s="3">
        <v>1000</v>
      </c>
      <c r="C19" s="3"/>
    </row>
    <row r="20" spans="1:4" ht="15">
      <c r="A20" s="3" t="s">
        <v>21</v>
      </c>
      <c r="B20" s="24">
        <v>725</v>
      </c>
      <c r="C20" s="24"/>
      <c r="D20" s="6" t="s">
        <v>8</v>
      </c>
    </row>
    <row r="21" spans="1:4" ht="15">
      <c r="A21" s="3" t="s">
        <v>22</v>
      </c>
      <c r="B21" s="3">
        <v>660</v>
      </c>
      <c r="C21" s="3" t="s">
        <v>8</v>
      </c>
      <c r="D21" s="6" t="s">
        <v>8</v>
      </c>
    </row>
    <row r="22" spans="1:4" ht="15">
      <c r="A22" s="3" t="s">
        <v>333</v>
      </c>
      <c r="B22" s="24">
        <v>1190</v>
      </c>
      <c r="C22" s="24" t="s">
        <v>8</v>
      </c>
      <c r="D22" s="6" t="s">
        <v>8</v>
      </c>
    </row>
    <row r="23" spans="1:4" ht="15">
      <c r="A23" s="3" t="s">
        <v>24</v>
      </c>
      <c r="B23" s="3">
        <v>0</v>
      </c>
      <c r="C23" s="3" t="s">
        <v>8</v>
      </c>
      <c r="D23" s="6" t="s">
        <v>8</v>
      </c>
    </row>
    <row r="24" spans="1:3" ht="15">
      <c r="A24" s="3" t="s">
        <v>334</v>
      </c>
      <c r="B24" s="24">
        <v>0</v>
      </c>
      <c r="C24" s="24" t="s">
        <v>8</v>
      </c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15766.25</v>
      </c>
      <c r="C26" s="3">
        <f>+B26</f>
        <v>15766.25</v>
      </c>
    </row>
    <row r="27" spans="1:3" ht="15">
      <c r="A27" s="18" t="s">
        <v>8</v>
      </c>
      <c r="B27" s="3"/>
      <c r="C27" s="3"/>
    </row>
    <row r="28" spans="1:3" ht="15">
      <c r="A28" s="3" t="s">
        <v>8</v>
      </c>
      <c r="B28" s="3" t="s">
        <v>8</v>
      </c>
      <c r="C28" s="3"/>
    </row>
    <row r="29" spans="1:4" ht="15">
      <c r="A29" s="3" t="s">
        <v>1</v>
      </c>
      <c r="B29" s="3" t="s">
        <v>8</v>
      </c>
      <c r="C29" s="3"/>
      <c r="D29" s="6" t="s">
        <v>8</v>
      </c>
    </row>
    <row r="30" spans="1:4" ht="15">
      <c r="A30" s="3" t="s">
        <v>82</v>
      </c>
      <c r="B30" s="3">
        <v>250</v>
      </c>
      <c r="C30" s="3"/>
      <c r="D30" s="6" t="s">
        <v>8</v>
      </c>
    </row>
    <row r="31" spans="1:4" ht="15">
      <c r="A31" s="3" t="s">
        <v>29</v>
      </c>
      <c r="B31" s="3">
        <f>ROUND(+C26*0.075,2)</f>
        <v>1182.47</v>
      </c>
      <c r="C31" s="3"/>
      <c r="D31" s="6" t="s">
        <v>8</v>
      </c>
    </row>
    <row r="32" spans="1:4" ht="15">
      <c r="A32" s="3" t="s">
        <v>28</v>
      </c>
      <c r="B32" s="3">
        <f>ROUND(+B31*0.07,2)</f>
        <v>82.77</v>
      </c>
      <c r="C32" s="3"/>
      <c r="D32" s="7">
        <f>SUM(B30:B32)</f>
        <v>1515.24</v>
      </c>
    </row>
    <row r="33" spans="1:4" ht="15">
      <c r="A33" s="2" t="s">
        <v>209</v>
      </c>
      <c r="B33" s="32">
        <v>16.1</v>
      </c>
      <c r="C33" s="3"/>
      <c r="D33" s="6" t="s">
        <v>8</v>
      </c>
    </row>
    <row r="34" spans="1:4" ht="15">
      <c r="A34" s="24" t="s">
        <v>335</v>
      </c>
      <c r="B34" s="32"/>
      <c r="C34" s="3" t="s">
        <v>8</v>
      </c>
      <c r="D34" s="6" t="s">
        <v>8</v>
      </c>
    </row>
    <row r="35" spans="1:4" ht="15">
      <c r="A35" s="24" t="s">
        <v>336</v>
      </c>
      <c r="B35" s="32">
        <v>497.55</v>
      </c>
      <c r="C35" s="3" t="s">
        <v>8</v>
      </c>
      <c r="D35" s="6" t="s">
        <v>8</v>
      </c>
    </row>
    <row r="36" spans="1:6" ht="15">
      <c r="A36" s="24" t="s">
        <v>337</v>
      </c>
      <c r="B36" s="32"/>
      <c r="C36" s="3"/>
      <c r="E36" s="6" t="s">
        <v>8</v>
      </c>
      <c r="F36" s="6" t="s">
        <v>8</v>
      </c>
    </row>
    <row r="37" spans="1:3" ht="15">
      <c r="A37" s="24" t="s">
        <v>338</v>
      </c>
      <c r="B37" s="32">
        <v>94.7</v>
      </c>
      <c r="C37" s="3"/>
    </row>
    <row r="38" spans="1:3" ht="15">
      <c r="A38" s="24" t="s">
        <v>339</v>
      </c>
      <c r="B38" s="32"/>
      <c r="C38" s="3"/>
    </row>
    <row r="39" spans="1:2" ht="15">
      <c r="A39" s="2" t="s">
        <v>340</v>
      </c>
      <c r="B39" s="32">
        <v>481.5</v>
      </c>
    </row>
    <row r="40" spans="1:5" ht="15">
      <c r="A40" s="3"/>
      <c r="B40" s="32"/>
      <c r="C40" s="3" t="s">
        <v>8</v>
      </c>
      <c r="D40" s="7" t="s">
        <v>8</v>
      </c>
      <c r="E40" s="7" t="s">
        <v>8</v>
      </c>
    </row>
    <row r="41" spans="1:4" ht="15">
      <c r="A41" s="3"/>
      <c r="B41" s="32"/>
      <c r="C41" s="7"/>
      <c r="D41" s="7"/>
    </row>
    <row r="42" spans="1:4" ht="15">
      <c r="A42" s="3" t="s">
        <v>35</v>
      </c>
      <c r="B42" s="1">
        <f>SUM(B30:B41)</f>
        <v>2605.0899999999997</v>
      </c>
      <c r="C42" s="1">
        <f>+B42</f>
        <v>2605.0899999999997</v>
      </c>
      <c r="D42" s="6" t="s">
        <v>8</v>
      </c>
    </row>
    <row r="43" spans="1:4" ht="15.75" thickBot="1">
      <c r="A43" s="4" t="s">
        <v>5</v>
      </c>
      <c r="B43" s="3"/>
      <c r="C43" s="5">
        <f>+C26-B42</f>
        <v>13161.16</v>
      </c>
      <c r="D43" s="7"/>
    </row>
    <row r="44" spans="1:4" ht="15.75" thickTop="1">
      <c r="A44" s="4"/>
      <c r="B44" s="3"/>
      <c r="C44" s="48"/>
      <c r="D44" s="7"/>
    </row>
    <row r="45" spans="1:4" ht="15.75">
      <c r="A45" s="59" t="s">
        <v>6</v>
      </c>
      <c r="B45" s="59"/>
      <c r="C45" s="59"/>
      <c r="D45" s="7"/>
    </row>
    <row r="46" spans="1:4" ht="15.75">
      <c r="A46" s="17"/>
      <c r="B46" s="17" t="s">
        <v>8</v>
      </c>
      <c r="C46" s="17" t="s">
        <v>8</v>
      </c>
      <c r="D46" s="7"/>
    </row>
    <row r="47" spans="1:4" ht="15.75">
      <c r="A47" s="61" t="s">
        <v>0</v>
      </c>
      <c r="B47" s="61"/>
      <c r="C47" s="61"/>
      <c r="D47" s="7"/>
    </row>
    <row r="48" spans="1:3" ht="15.75">
      <c r="A48" s="17"/>
      <c r="B48" s="17"/>
      <c r="C48" s="17"/>
    </row>
    <row r="49" spans="1:4" ht="15.75">
      <c r="A49" s="62">
        <f>+A5</f>
        <v>37226</v>
      </c>
      <c r="B49" s="61"/>
      <c r="C49" s="61"/>
      <c r="D49" s="6" t="s">
        <v>8</v>
      </c>
    </row>
    <row r="50" spans="1:3" ht="15">
      <c r="A50" s="7"/>
      <c r="B50" s="7"/>
      <c r="C50" s="7" t="s">
        <v>8</v>
      </c>
    </row>
    <row r="51" spans="1:4" ht="15">
      <c r="A51" s="7" t="s">
        <v>8</v>
      </c>
      <c r="B51" s="7"/>
      <c r="C51" s="7"/>
      <c r="D51" s="6" t="s">
        <v>8</v>
      </c>
    </row>
    <row r="52" spans="1:4" ht="15">
      <c r="A52" s="7" t="s">
        <v>8</v>
      </c>
      <c r="B52" s="7"/>
      <c r="C52" s="7"/>
      <c r="D52" s="6" t="s">
        <v>8</v>
      </c>
    </row>
    <row r="53" spans="1:4" ht="15">
      <c r="A53" s="7" t="s">
        <v>329</v>
      </c>
      <c r="B53" s="7">
        <f>575*2</f>
        <v>1150</v>
      </c>
      <c r="C53" s="7"/>
      <c r="D53" s="6" t="s">
        <v>8</v>
      </c>
    </row>
    <row r="54" spans="1:3" ht="15">
      <c r="A54" s="7" t="s">
        <v>38</v>
      </c>
      <c r="B54" s="7">
        <v>880</v>
      </c>
      <c r="C54" s="7"/>
    </row>
    <row r="55" spans="1:3" ht="15">
      <c r="A55" s="7" t="s">
        <v>316</v>
      </c>
      <c r="B55" s="8">
        <v>1320</v>
      </c>
      <c r="C55" s="7"/>
    </row>
    <row r="56" spans="1:5" ht="15">
      <c r="A56" s="7" t="s">
        <v>40</v>
      </c>
      <c r="B56" s="7">
        <f>SUM(B53:B55)</f>
        <v>3350</v>
      </c>
      <c r="C56" s="7">
        <f>+B56</f>
        <v>3350</v>
      </c>
      <c r="D56" s="6" t="s">
        <v>8</v>
      </c>
      <c r="E56" s="6" t="s">
        <v>8</v>
      </c>
    </row>
    <row r="57" spans="1:3" ht="15">
      <c r="A57" s="7"/>
      <c r="B57" s="7" t="s">
        <v>8</v>
      </c>
      <c r="C57" s="7" t="s">
        <v>8</v>
      </c>
    </row>
    <row r="58" spans="1:4" ht="15">
      <c r="A58" s="7"/>
      <c r="B58" s="7" t="s">
        <v>8</v>
      </c>
      <c r="C58" s="7"/>
      <c r="D58" s="7" t="s">
        <v>8</v>
      </c>
    </row>
    <row r="59" spans="1:5" ht="15">
      <c r="A59" s="7" t="s">
        <v>1</v>
      </c>
      <c r="B59" s="7" t="s">
        <v>8</v>
      </c>
      <c r="C59" s="7" t="s">
        <v>8</v>
      </c>
      <c r="D59" s="6">
        <v>250</v>
      </c>
      <c r="E59" s="6" t="s">
        <v>61</v>
      </c>
    </row>
    <row r="60" spans="1:5" ht="15">
      <c r="A60" s="7" t="s">
        <v>41</v>
      </c>
      <c r="B60" s="7">
        <f>ROUND(+C56*0.075,2)</f>
        <v>251.25</v>
      </c>
      <c r="C60" s="7" t="s">
        <v>8</v>
      </c>
      <c r="D60" s="7">
        <f>+B60+B31</f>
        <v>1433.72</v>
      </c>
      <c r="E60" s="6" t="s">
        <v>60</v>
      </c>
    </row>
    <row r="61" spans="1:5" ht="15">
      <c r="A61" s="7" t="s">
        <v>42</v>
      </c>
      <c r="B61" s="8">
        <f>ROUND(+B60*0.07,2)</f>
        <v>17.59</v>
      </c>
      <c r="C61" s="7"/>
      <c r="D61" s="7">
        <f>+B61+B32</f>
        <v>100.36</v>
      </c>
      <c r="E61" s="6" t="s">
        <v>62</v>
      </c>
    </row>
    <row r="62" spans="1:4" ht="15">
      <c r="A62" s="7"/>
      <c r="B62" s="7"/>
      <c r="C62" s="7"/>
      <c r="D62" s="7">
        <f>+D60+D59</f>
        <v>1683.72</v>
      </c>
    </row>
    <row r="63" spans="1:4" ht="15">
      <c r="A63" s="7" t="s">
        <v>43</v>
      </c>
      <c r="B63" s="7">
        <f>SUM(B60:B61)</f>
        <v>268.84</v>
      </c>
      <c r="C63" s="8">
        <f>+B63</f>
        <v>268.84</v>
      </c>
      <c r="D63" s="7"/>
    </row>
    <row r="64" spans="1:4" ht="15">
      <c r="A64" s="7"/>
      <c r="B64" s="7"/>
      <c r="C64" s="7"/>
      <c r="D64" s="6" t="s">
        <v>8</v>
      </c>
    </row>
    <row r="65" spans="1:5" ht="16.5" thickBot="1">
      <c r="A65" s="10" t="s">
        <v>44</v>
      </c>
      <c r="B65" s="7"/>
      <c r="C65" s="9">
        <f>+C56-C63</f>
        <v>3081.16</v>
      </c>
      <c r="D65" s="7">
        <f>SUM(D59:D61)</f>
        <v>1784.08</v>
      </c>
      <c r="E65" s="6" t="s">
        <v>63</v>
      </c>
    </row>
    <row r="66" spans="1:5" ht="15.75" thickTop="1">
      <c r="A66" s="7"/>
      <c r="B66" s="7"/>
      <c r="C66" s="7"/>
      <c r="D66" s="7" t="s">
        <v>8</v>
      </c>
      <c r="E66" s="6" t="s">
        <v>8</v>
      </c>
    </row>
    <row r="67" spans="1:5" ht="15">
      <c r="A67" s="7"/>
      <c r="B67" s="7"/>
      <c r="C67" s="7"/>
      <c r="E67" s="6" t="s">
        <v>8</v>
      </c>
    </row>
    <row r="68" spans="1:3" ht="15">
      <c r="A68" s="7"/>
      <c r="B68" s="7"/>
      <c r="C68" s="7"/>
    </row>
    <row r="69" spans="1:3" ht="15">
      <c r="A69" s="7"/>
      <c r="B69" s="7"/>
      <c r="C69" s="7"/>
    </row>
    <row r="70" spans="1:4" ht="15">
      <c r="A70" s="7"/>
      <c r="B70" s="7"/>
      <c r="C70" s="7"/>
      <c r="D70" s="6" t="s">
        <v>8</v>
      </c>
    </row>
    <row r="71" spans="1:4" ht="15">
      <c r="A71" s="7"/>
      <c r="B71" s="7"/>
      <c r="C71" s="7"/>
      <c r="D71" s="6" t="s">
        <v>8</v>
      </c>
    </row>
    <row r="72" spans="1:3" ht="15">
      <c r="A72" s="7"/>
      <c r="B72" s="7"/>
      <c r="C72" s="7"/>
    </row>
    <row r="73" spans="1:3" ht="15">
      <c r="A73" s="7"/>
      <c r="B73" s="7"/>
      <c r="C73" s="7"/>
    </row>
    <row r="74" spans="1:3" ht="15">
      <c r="A74" s="7"/>
      <c r="B74" s="7"/>
      <c r="C74" s="7"/>
    </row>
    <row r="75" spans="1:3" ht="15">
      <c r="A75" s="12"/>
      <c r="B75" s="12"/>
      <c r="C75" s="12"/>
    </row>
    <row r="76" spans="2:3" ht="15">
      <c r="B76" s="11"/>
      <c r="C76" s="11"/>
    </row>
    <row r="77" spans="2:4" ht="15">
      <c r="B77" s="11"/>
      <c r="C77" s="11"/>
      <c r="D77" s="6" t="s">
        <v>8</v>
      </c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  <row r="129" spans="2:3" ht="15">
      <c r="B129" s="11"/>
      <c r="C129" s="11"/>
    </row>
    <row r="130" spans="2:3" ht="15">
      <c r="B130" s="11"/>
      <c r="C130" s="11"/>
    </row>
    <row r="131" spans="2:3" ht="15">
      <c r="B131" s="11"/>
      <c r="C131" s="11"/>
    </row>
  </sheetData>
  <mergeCells count="6">
    <mergeCell ref="A47:C47"/>
    <mergeCell ref="A49:C49"/>
    <mergeCell ref="A1:C1"/>
    <mergeCell ref="A3:C3"/>
    <mergeCell ref="A5:C5"/>
    <mergeCell ref="A45:C45"/>
  </mergeCells>
  <printOptions/>
  <pageMargins left="0.75" right="0.75" top="1" bottom="1" header="0.5" footer="0.5"/>
  <pageSetup horizontalDpi="300" verticalDpi="3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28"/>
  <sheetViews>
    <sheetView workbookViewId="0" topLeftCell="A1">
      <selection activeCell="A15" sqref="A15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4" ht="15.75">
      <c r="A4" s="13"/>
      <c r="B4" s="13"/>
      <c r="C4" s="13"/>
      <c r="D4" s="6" t="s">
        <v>8</v>
      </c>
    </row>
    <row r="5" spans="1:4" ht="15.75">
      <c r="A5" s="62">
        <v>36923</v>
      </c>
      <c r="B5" s="61"/>
      <c r="C5" s="61"/>
      <c r="D5" s="6" t="s">
        <v>8</v>
      </c>
    </row>
    <row r="6" spans="1:3" ht="15">
      <c r="A6" s="14" t="s">
        <v>8</v>
      </c>
      <c r="B6" s="14" t="s">
        <v>8</v>
      </c>
      <c r="C6" s="14"/>
    </row>
    <row r="7" spans="1:3" ht="15">
      <c r="A7" s="2" t="s">
        <v>8</v>
      </c>
      <c r="B7" s="2" t="s">
        <v>8</v>
      </c>
      <c r="C7" s="2"/>
    </row>
    <row r="8" spans="1:3" ht="15">
      <c r="A8" s="3" t="s">
        <v>9</v>
      </c>
      <c r="B8" s="3">
        <v>830</v>
      </c>
      <c r="C8" s="3" t="s">
        <v>8</v>
      </c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v>1300</v>
      </c>
      <c r="C10" s="3"/>
    </row>
    <row r="11" spans="1:3" ht="15">
      <c r="A11" s="3" t="s">
        <v>12</v>
      </c>
      <c r="B11" s="3">
        <v>1235</v>
      </c>
      <c r="C11" s="3" t="s">
        <v>8</v>
      </c>
    </row>
    <row r="12" spans="1:3" ht="15">
      <c r="A12" s="3" t="s">
        <v>13</v>
      </c>
      <c r="B12" s="24">
        <v>1135</v>
      </c>
      <c r="C12" s="24" t="s">
        <v>8</v>
      </c>
    </row>
    <row r="13" spans="1:3" ht="15">
      <c r="A13" s="3" t="s">
        <v>14</v>
      </c>
      <c r="B13" s="3">
        <v>750</v>
      </c>
      <c r="C13" s="24" t="s">
        <v>8</v>
      </c>
    </row>
    <row r="14" spans="1:3" ht="15">
      <c r="A14" s="3" t="s">
        <v>15</v>
      </c>
      <c r="B14" s="3">
        <v>1180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v>510</v>
      </c>
      <c r="C16" s="3"/>
    </row>
    <row r="17" spans="1:4" ht="15">
      <c r="A17" s="3" t="s">
        <v>18</v>
      </c>
      <c r="B17" s="3">
        <v>1350</v>
      </c>
      <c r="C17" s="3" t="s">
        <v>8</v>
      </c>
      <c r="D17" s="6" t="s">
        <v>8</v>
      </c>
    </row>
    <row r="18" spans="1:4" ht="15">
      <c r="A18" s="3" t="s">
        <v>19</v>
      </c>
      <c r="B18" s="3">
        <v>1125</v>
      </c>
      <c r="C18" s="3" t="s">
        <v>8</v>
      </c>
      <c r="D18" s="7" t="s">
        <v>8</v>
      </c>
    </row>
    <row r="19" spans="1:4" ht="15">
      <c r="A19" s="3" t="s">
        <v>20</v>
      </c>
      <c r="B19" s="3">
        <v>1000</v>
      </c>
      <c r="C19" s="3" t="s">
        <v>8</v>
      </c>
      <c r="D19" s="6" t="s">
        <v>8</v>
      </c>
    </row>
    <row r="20" spans="1:4" ht="15">
      <c r="A20" s="3" t="s">
        <v>21</v>
      </c>
      <c r="B20" s="24">
        <v>725</v>
      </c>
      <c r="C20" s="24" t="s">
        <v>8</v>
      </c>
      <c r="D20" s="6" t="s">
        <v>8</v>
      </c>
    </row>
    <row r="21" spans="1:4" ht="15">
      <c r="A21" s="3" t="s">
        <v>22</v>
      </c>
      <c r="B21" s="3">
        <v>660</v>
      </c>
      <c r="C21" s="3" t="s">
        <v>8</v>
      </c>
      <c r="D21" s="6" t="s">
        <v>8</v>
      </c>
    </row>
    <row r="22" spans="1:4" ht="15">
      <c r="A22" s="3" t="s">
        <v>23</v>
      </c>
      <c r="B22" s="24">
        <v>1190</v>
      </c>
      <c r="C22" s="24" t="s">
        <v>8</v>
      </c>
      <c r="D22" s="6" t="s">
        <v>8</v>
      </c>
    </row>
    <row r="23" spans="1:4" ht="15">
      <c r="A23" s="3" t="s">
        <v>24</v>
      </c>
      <c r="B23" s="3">
        <v>1235</v>
      </c>
      <c r="C23" s="3" t="s">
        <v>8</v>
      </c>
      <c r="D23" s="6" t="s">
        <v>8</v>
      </c>
    </row>
    <row r="24" spans="1:3" ht="15">
      <c r="A24" s="3" t="s">
        <v>25</v>
      </c>
      <c r="B24" s="24">
        <v>1350</v>
      </c>
      <c r="C24" s="24" t="s">
        <v>8</v>
      </c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18580</v>
      </c>
      <c r="C26" s="3">
        <f>+B26</f>
        <v>18580</v>
      </c>
    </row>
    <row r="27" spans="1:3" ht="15">
      <c r="A27" s="18" t="s">
        <v>8</v>
      </c>
      <c r="B27" s="3" t="s">
        <v>8</v>
      </c>
      <c r="C27" s="3" t="s">
        <v>8</v>
      </c>
    </row>
    <row r="28" spans="1:3" ht="15">
      <c r="A28" s="3" t="s">
        <v>8</v>
      </c>
      <c r="B28" s="3" t="s">
        <v>8</v>
      </c>
      <c r="C28" s="3" t="s">
        <v>8</v>
      </c>
    </row>
    <row r="29" spans="1:4" ht="15">
      <c r="A29" s="3" t="s">
        <v>1</v>
      </c>
      <c r="B29" s="3" t="s">
        <v>8</v>
      </c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1393.5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97.55</v>
      </c>
      <c r="C32" s="3" t="s">
        <v>8</v>
      </c>
      <c r="D32" s="7">
        <f>SUM(B30:B32)</f>
        <v>1741.05</v>
      </c>
    </row>
    <row r="33" spans="1:4" ht="15">
      <c r="A33" s="2" t="s">
        <v>209</v>
      </c>
      <c r="B33" s="32">
        <v>48.15</v>
      </c>
      <c r="C33" s="3" t="s">
        <v>8</v>
      </c>
      <c r="D33" s="6" t="s">
        <v>8</v>
      </c>
    </row>
    <row r="34" spans="1:4" ht="15">
      <c r="A34" s="24"/>
      <c r="B34" s="32"/>
      <c r="C34" s="3" t="s">
        <v>8</v>
      </c>
      <c r="D34" s="6" t="s">
        <v>8</v>
      </c>
    </row>
    <row r="35" spans="1:4" ht="15">
      <c r="A35" s="24"/>
      <c r="B35" s="32"/>
      <c r="C35" s="3" t="s">
        <v>8</v>
      </c>
      <c r="D35" s="6" t="s">
        <v>8</v>
      </c>
    </row>
    <row r="36" spans="1:6" ht="15">
      <c r="A36" s="24"/>
      <c r="B36" s="32"/>
      <c r="C36" s="3"/>
      <c r="E36" s="6" t="s">
        <v>8</v>
      </c>
      <c r="F36" s="6" t="s">
        <v>8</v>
      </c>
    </row>
    <row r="37" spans="1:2" ht="15">
      <c r="A37" s="2"/>
      <c r="B37" s="32"/>
    </row>
    <row r="38" spans="1:5" ht="15">
      <c r="A38" s="3"/>
      <c r="B38" s="32"/>
      <c r="C38" s="3" t="s">
        <v>8</v>
      </c>
      <c r="D38" s="7" t="s">
        <v>8</v>
      </c>
      <c r="E38" s="7" t="s">
        <v>8</v>
      </c>
    </row>
    <row r="39" spans="1:4" ht="15">
      <c r="A39" s="3" t="s">
        <v>35</v>
      </c>
      <c r="B39" s="3">
        <f>SUM(B30:B38)</f>
        <v>1789.2</v>
      </c>
      <c r="C39" s="1">
        <f>+B39</f>
        <v>1789.2</v>
      </c>
      <c r="D39" s="7"/>
    </row>
    <row r="40" spans="1:4" ht="15.75" thickBot="1">
      <c r="A40" s="4" t="s">
        <v>5</v>
      </c>
      <c r="B40" s="3"/>
      <c r="C40" s="5">
        <f>+C26-B39</f>
        <v>16790.8</v>
      </c>
      <c r="D40" s="6" t="s">
        <v>8</v>
      </c>
    </row>
    <row r="41" spans="3:4" ht="15.75" thickTop="1">
      <c r="C41" s="6" t="s">
        <v>8</v>
      </c>
      <c r="D41" s="7"/>
    </row>
    <row r="42" spans="1:4" ht="15.75">
      <c r="A42" s="59" t="s">
        <v>6</v>
      </c>
      <c r="B42" s="59"/>
      <c r="C42" s="59"/>
      <c r="D42" s="7"/>
    </row>
    <row r="43" spans="1:4" ht="15.75">
      <c r="A43" s="17"/>
      <c r="B43" s="17" t="s">
        <v>8</v>
      </c>
      <c r="C43" s="17" t="s">
        <v>8</v>
      </c>
      <c r="D43" s="7"/>
    </row>
    <row r="44" spans="1:4" ht="15.75">
      <c r="A44" s="61" t="s">
        <v>0</v>
      </c>
      <c r="B44" s="61"/>
      <c r="C44" s="61"/>
      <c r="D44" s="7"/>
    </row>
    <row r="45" spans="1:3" ht="15.75">
      <c r="A45" s="17"/>
      <c r="B45" s="17"/>
      <c r="C45" s="17"/>
    </row>
    <row r="46" spans="1:4" ht="15.75">
      <c r="A46" s="62">
        <f>+A5</f>
        <v>36923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8</v>
      </c>
      <c r="B49" s="7"/>
      <c r="C49" s="7"/>
      <c r="D49" s="6" t="s">
        <v>8</v>
      </c>
    </row>
    <row r="50" spans="1:4" ht="15">
      <c r="A50" s="7" t="s">
        <v>37</v>
      </c>
      <c r="B50" s="7">
        <v>575</v>
      </c>
      <c r="C50" s="7"/>
      <c r="D50" s="6" t="s">
        <v>8</v>
      </c>
    </row>
    <row r="51" spans="1:3" ht="15">
      <c r="A51" s="7" t="s">
        <v>38</v>
      </c>
      <c r="B51" s="7">
        <v>880</v>
      </c>
      <c r="C51" s="7"/>
    </row>
    <row r="52" spans="1:3" ht="15">
      <c r="A52" s="7" t="s">
        <v>39</v>
      </c>
      <c r="B52" s="8">
        <v>1320</v>
      </c>
      <c r="C52" s="7"/>
    </row>
    <row r="53" spans="1:5" ht="15">
      <c r="A53" s="7" t="s">
        <v>40</v>
      </c>
      <c r="B53" s="7">
        <f>SUM(B50:B52)</f>
        <v>2775</v>
      </c>
      <c r="C53" s="7">
        <f>+B53</f>
        <v>2775</v>
      </c>
      <c r="D53" s="6" t="s">
        <v>8</v>
      </c>
      <c r="E53" s="6" t="s">
        <v>8</v>
      </c>
    </row>
    <row r="54" spans="1:3" ht="15">
      <c r="A54" s="7"/>
      <c r="B54" s="7" t="s">
        <v>8</v>
      </c>
      <c r="C54" s="7" t="s">
        <v>8</v>
      </c>
    </row>
    <row r="55" spans="1:4" ht="15">
      <c r="A55" s="7"/>
      <c r="B55" s="7" t="s">
        <v>8</v>
      </c>
      <c r="C55" s="7" t="s">
        <v>8</v>
      </c>
      <c r="D55" s="7" t="s">
        <v>8</v>
      </c>
    </row>
    <row r="56" spans="1:5" ht="15">
      <c r="A56" s="7" t="s">
        <v>1</v>
      </c>
      <c r="B56" s="7" t="s">
        <v>8</v>
      </c>
      <c r="C56" s="7" t="s">
        <v>8</v>
      </c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208.13</v>
      </c>
      <c r="C57" s="7" t="s">
        <v>8</v>
      </c>
      <c r="D57" s="7">
        <f>+B57+B31</f>
        <v>1601.63</v>
      </c>
      <c r="E57" s="6" t="s">
        <v>60</v>
      </c>
    </row>
    <row r="58" spans="1:5" ht="15">
      <c r="A58" s="7" t="s">
        <v>42</v>
      </c>
      <c r="B58" s="8">
        <f>ROUND(+B57*0.07,2)</f>
        <v>14.57</v>
      </c>
      <c r="C58" s="7"/>
      <c r="D58" s="7">
        <f>+B58+B32</f>
        <v>112.12</v>
      </c>
      <c r="E58" s="6" t="s">
        <v>62</v>
      </c>
    </row>
    <row r="59" spans="1:4" ht="15">
      <c r="A59" s="7"/>
      <c r="B59" s="7"/>
      <c r="C59" s="7"/>
      <c r="D59" s="7" t="s">
        <v>8</v>
      </c>
    </row>
    <row r="60" spans="1:4" ht="15">
      <c r="A60" s="7" t="s">
        <v>43</v>
      </c>
      <c r="B60" s="7">
        <f>SUM(B57:B58)</f>
        <v>222.7</v>
      </c>
      <c r="C60" s="8">
        <f>+B60</f>
        <v>222.7</v>
      </c>
      <c r="D60" s="7" t="s">
        <v>8</v>
      </c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2552.3</v>
      </c>
      <c r="D62" s="7">
        <f>SUM(D56:D58)</f>
        <v>1963.75</v>
      </c>
      <c r="E62" s="6" t="s">
        <v>63</v>
      </c>
    </row>
    <row r="63" spans="1:5" ht="15.75" thickTop="1">
      <c r="A63" s="7"/>
      <c r="B63" s="7"/>
      <c r="C63" s="7"/>
      <c r="D63" s="7" t="s">
        <v>8</v>
      </c>
      <c r="E63" s="6" t="s">
        <v>8</v>
      </c>
    </row>
    <row r="64" spans="1:5" ht="15">
      <c r="A64" s="7"/>
      <c r="B64" s="7"/>
      <c r="C64" s="7"/>
      <c r="E64" s="6" t="s">
        <v>8</v>
      </c>
    </row>
    <row r="65" spans="1:3" ht="15">
      <c r="A65" s="7"/>
      <c r="B65" s="7"/>
      <c r="C65" s="7"/>
    </row>
    <row r="66" spans="1:3" ht="15">
      <c r="A66" s="7"/>
      <c r="B66" s="7"/>
      <c r="C66" s="7"/>
    </row>
    <row r="67" spans="1:4" ht="15">
      <c r="A67" s="7"/>
      <c r="B67" s="7"/>
      <c r="C67" s="7"/>
      <c r="D67" s="6" t="s">
        <v>8</v>
      </c>
    </row>
    <row r="68" spans="1:4" ht="15">
      <c r="A68" s="7"/>
      <c r="B68" s="7"/>
      <c r="C68" s="7"/>
      <c r="D68" s="6" t="s">
        <v>8</v>
      </c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9">
      <selection activeCell="A27" sqref="A27"/>
    </sheetView>
  </sheetViews>
  <sheetFormatPr defaultColWidth="9.140625" defaultRowHeight="12.75"/>
  <cols>
    <col min="1" max="1" width="45.7109375" style="14" customWidth="1"/>
    <col min="2" max="2" width="13.7109375" style="14" customWidth="1"/>
    <col min="3" max="3" width="12.7109375" style="14" customWidth="1"/>
    <col min="4" max="4" width="10.7109375" style="14" customWidth="1"/>
    <col min="5" max="5" width="15.7109375" style="14" customWidth="1"/>
    <col min="6" max="6" width="10.28125" style="14" customWidth="1"/>
    <col min="7" max="16384" width="9.140625" style="14" customWidth="1"/>
  </cols>
  <sheetData>
    <row r="1" spans="1:5" ht="15">
      <c r="A1" s="61" t="s">
        <v>45</v>
      </c>
      <c r="B1" s="61"/>
      <c r="C1" s="61"/>
      <c r="D1" s="61"/>
      <c r="E1" s="63"/>
    </row>
    <row r="2" spans="1:4" ht="15">
      <c r="A2" s="13"/>
      <c r="B2" s="13"/>
      <c r="C2" s="13"/>
      <c r="D2" s="13"/>
    </row>
    <row r="3" spans="1:5" ht="15">
      <c r="A3" s="61" t="s">
        <v>0</v>
      </c>
      <c r="B3" s="61"/>
      <c r="C3" s="61"/>
      <c r="D3" s="61"/>
      <c r="E3" s="63"/>
    </row>
    <row r="4" spans="1:4" ht="15">
      <c r="A4" s="13"/>
      <c r="B4" s="13"/>
      <c r="C4" s="13"/>
      <c r="D4" s="13"/>
    </row>
    <row r="5" spans="1:5" ht="15">
      <c r="A5" s="62" t="s">
        <v>236</v>
      </c>
      <c r="B5" s="62"/>
      <c r="C5" s="61"/>
      <c r="D5" s="61"/>
      <c r="E5" s="63"/>
    </row>
    <row r="6" spans="1:5" ht="15">
      <c r="A6" s="35" t="s">
        <v>237</v>
      </c>
      <c r="B6" s="33"/>
      <c r="C6" s="13"/>
      <c r="D6" s="13"/>
      <c r="E6" s="34"/>
    </row>
    <row r="7" spans="1:4" ht="14.25">
      <c r="A7" s="14" t="s">
        <v>8</v>
      </c>
      <c r="B7" s="36" t="s">
        <v>238</v>
      </c>
      <c r="C7" s="36" t="s">
        <v>239</v>
      </c>
      <c r="D7" s="36" t="s">
        <v>147</v>
      </c>
    </row>
    <row r="8" spans="1:7" ht="14.25">
      <c r="A8" s="14" t="s">
        <v>8</v>
      </c>
      <c r="B8" s="36" t="s">
        <v>240</v>
      </c>
      <c r="C8" s="36" t="s">
        <v>241</v>
      </c>
      <c r="D8" s="36" t="s">
        <v>241</v>
      </c>
      <c r="E8" s="36" t="s">
        <v>242</v>
      </c>
      <c r="G8" s="14">
        <v>880</v>
      </c>
    </row>
    <row r="9" spans="1:7" ht="18" customHeight="1">
      <c r="A9" s="32" t="s">
        <v>243</v>
      </c>
      <c r="B9" s="16">
        <v>830</v>
      </c>
      <c r="C9" s="16" t="s">
        <v>306</v>
      </c>
      <c r="G9" s="14">
        <v>1180</v>
      </c>
    </row>
    <row r="10" spans="1:7" ht="18" customHeight="1">
      <c r="A10" s="32" t="s">
        <v>244</v>
      </c>
      <c r="B10" s="16">
        <v>1120</v>
      </c>
      <c r="C10" s="16" t="s">
        <v>245</v>
      </c>
      <c r="E10" s="14" t="s">
        <v>246</v>
      </c>
      <c r="G10" s="14">
        <v>675</v>
      </c>
    </row>
    <row r="11" spans="1:7" ht="18" customHeight="1">
      <c r="A11" s="32" t="s">
        <v>247</v>
      </c>
      <c r="B11" s="16">
        <v>1300</v>
      </c>
      <c r="C11" s="16"/>
      <c r="D11" s="14" t="s">
        <v>245</v>
      </c>
      <c r="G11" s="14">
        <v>1120</v>
      </c>
    </row>
    <row r="12" spans="1:7" ht="18" customHeight="1">
      <c r="A12" s="32" t="s">
        <v>248</v>
      </c>
      <c r="B12" s="16">
        <v>1175</v>
      </c>
      <c r="C12" s="16"/>
      <c r="G12" s="14">
        <v>1320</v>
      </c>
    </row>
    <row r="13" spans="1:7" ht="18" customHeight="1">
      <c r="A13" s="32" t="s">
        <v>249</v>
      </c>
      <c r="B13" s="16">
        <v>1135</v>
      </c>
      <c r="C13" s="16" t="s">
        <v>8</v>
      </c>
      <c r="G13" s="14">
        <v>1210</v>
      </c>
    </row>
    <row r="14" spans="1:7" ht="18" customHeight="1">
      <c r="A14" s="32" t="s">
        <v>250</v>
      </c>
      <c r="B14" s="16">
        <v>750</v>
      </c>
      <c r="C14" s="16"/>
      <c r="G14" s="14">
        <v>725</v>
      </c>
    </row>
    <row r="15" spans="1:7" ht="18" customHeight="1">
      <c r="A15" s="32" t="s">
        <v>251</v>
      </c>
      <c r="B15" s="16">
        <v>1180</v>
      </c>
      <c r="C15" s="16" t="s">
        <v>245</v>
      </c>
      <c r="E15" s="14" t="s">
        <v>246</v>
      </c>
      <c r="G15" s="14">
        <v>1000</v>
      </c>
    </row>
    <row r="16" spans="1:7" ht="18" customHeight="1">
      <c r="A16" s="32" t="s">
        <v>252</v>
      </c>
      <c r="B16" s="16">
        <v>675</v>
      </c>
      <c r="C16" s="16" t="s">
        <v>245</v>
      </c>
      <c r="E16" s="14" t="s">
        <v>246</v>
      </c>
      <c r="G16" s="14">
        <v>1235</v>
      </c>
    </row>
    <row r="17" spans="1:7" ht="18" customHeight="1">
      <c r="A17" s="32" t="s">
        <v>253</v>
      </c>
      <c r="B17" s="16">
        <v>510</v>
      </c>
      <c r="C17" s="16" t="s">
        <v>245</v>
      </c>
      <c r="E17" s="14" t="s">
        <v>246</v>
      </c>
      <c r="G17" s="14">
        <v>575</v>
      </c>
    </row>
    <row r="18" spans="1:7" ht="18" customHeight="1">
      <c r="A18" s="32" t="s">
        <v>254</v>
      </c>
      <c r="B18" s="16">
        <v>1350</v>
      </c>
      <c r="C18" s="16"/>
      <c r="D18" s="16"/>
      <c r="G18" s="14">
        <v>281.25</v>
      </c>
    </row>
    <row r="19" spans="1:8" ht="18" customHeight="1">
      <c r="A19" s="32" t="s">
        <v>255</v>
      </c>
      <c r="B19" s="16">
        <v>1125</v>
      </c>
      <c r="C19" s="16"/>
      <c r="D19" s="16"/>
      <c r="E19" s="16" t="s">
        <v>8</v>
      </c>
      <c r="G19" s="14">
        <f>SUM(G8:G18)</f>
        <v>10201.25</v>
      </c>
      <c r="H19" s="14">
        <f>2325-1190-1135</f>
        <v>0</v>
      </c>
    </row>
    <row r="20" spans="1:5" ht="18" customHeight="1">
      <c r="A20" s="32" t="s">
        <v>256</v>
      </c>
      <c r="B20" s="16">
        <v>1000</v>
      </c>
      <c r="C20" s="16" t="s">
        <v>245</v>
      </c>
      <c r="E20" s="14" t="s">
        <v>246</v>
      </c>
    </row>
    <row r="21" spans="1:5" ht="18" customHeight="1">
      <c r="A21" s="32" t="s">
        <v>257</v>
      </c>
      <c r="B21" s="16">
        <v>725</v>
      </c>
      <c r="C21" s="16" t="s">
        <v>245</v>
      </c>
      <c r="E21" s="14" t="s">
        <v>246</v>
      </c>
    </row>
    <row r="22" spans="1:3" ht="18" customHeight="1">
      <c r="A22" s="32" t="s">
        <v>258</v>
      </c>
      <c r="B22" s="16">
        <v>660</v>
      </c>
      <c r="C22" s="16" t="s">
        <v>8</v>
      </c>
    </row>
    <row r="23" spans="1:4" ht="18" customHeight="1">
      <c r="A23" s="32" t="s">
        <v>259</v>
      </c>
      <c r="B23" s="16">
        <v>1190</v>
      </c>
      <c r="C23" s="16" t="s">
        <v>8</v>
      </c>
      <c r="D23" s="14" t="s">
        <v>245</v>
      </c>
    </row>
    <row r="24" spans="1:5" ht="18" customHeight="1">
      <c r="A24" s="32" t="s">
        <v>260</v>
      </c>
      <c r="B24" s="16">
        <v>1235</v>
      </c>
      <c r="C24" s="16" t="s">
        <v>245</v>
      </c>
      <c r="E24" s="14" t="s">
        <v>246</v>
      </c>
    </row>
    <row r="25" spans="1:4" ht="18" customHeight="1">
      <c r="A25" s="32" t="s">
        <v>261</v>
      </c>
      <c r="B25" s="16">
        <v>1350</v>
      </c>
      <c r="C25" s="16"/>
      <c r="D25" s="14" t="s">
        <v>245</v>
      </c>
    </row>
    <row r="26" spans="1:5" ht="18" customHeight="1">
      <c r="A26" s="32" t="s">
        <v>262</v>
      </c>
      <c r="B26" s="37">
        <v>1210</v>
      </c>
      <c r="C26" s="16" t="s">
        <v>245</v>
      </c>
      <c r="E26" s="14" t="s">
        <v>246</v>
      </c>
    </row>
    <row r="27" spans="1:3" ht="18" customHeight="1">
      <c r="A27" s="32" t="s">
        <v>27</v>
      </c>
      <c r="B27" s="16">
        <f>SUM(B9:B26)</f>
        <v>18520</v>
      </c>
      <c r="C27" s="16">
        <f>+B27</f>
        <v>18520</v>
      </c>
    </row>
    <row r="28" spans="1:3" ht="18" customHeight="1">
      <c r="A28" s="38"/>
      <c r="B28" s="16" t="s">
        <v>8</v>
      </c>
      <c r="C28" s="16" t="s">
        <v>8</v>
      </c>
    </row>
    <row r="29" spans="1:3" ht="18" customHeight="1">
      <c r="A29" s="32"/>
      <c r="B29" s="16"/>
      <c r="C29" s="16" t="s">
        <v>8</v>
      </c>
    </row>
    <row r="30" spans="1:5" ht="18" customHeight="1">
      <c r="A30" s="32" t="s">
        <v>263</v>
      </c>
      <c r="B30" s="16">
        <v>575</v>
      </c>
      <c r="C30" s="16" t="s">
        <v>245</v>
      </c>
      <c r="E30" s="14" t="s">
        <v>246</v>
      </c>
    </row>
    <row r="31" spans="1:6" ht="18" customHeight="1">
      <c r="A31" s="32" t="s">
        <v>264</v>
      </c>
      <c r="B31" s="16">
        <v>880</v>
      </c>
      <c r="C31" s="16" t="s">
        <v>245</v>
      </c>
      <c r="E31" s="14" t="s">
        <v>246</v>
      </c>
      <c r="F31" s="14" t="s">
        <v>8</v>
      </c>
    </row>
    <row r="32" spans="1:6" ht="18" customHeight="1">
      <c r="A32" s="32" t="s">
        <v>265</v>
      </c>
      <c r="B32" s="37">
        <v>1320</v>
      </c>
      <c r="C32" s="16" t="s">
        <v>245</v>
      </c>
      <c r="E32" s="14" t="s">
        <v>246</v>
      </c>
      <c r="F32" s="14" t="s">
        <v>8</v>
      </c>
    </row>
    <row r="33" spans="1:5" ht="18" customHeight="1">
      <c r="A33" s="32" t="s">
        <v>40</v>
      </c>
      <c r="B33" s="16">
        <f>SUM(B30:B32)</f>
        <v>2775</v>
      </c>
      <c r="C33" s="16">
        <f>+B33</f>
        <v>2775</v>
      </c>
      <c r="E33" s="16" t="s">
        <v>8</v>
      </c>
    </row>
    <row r="34" spans="1:5" ht="14.25">
      <c r="A34" s="32"/>
      <c r="B34" s="16"/>
      <c r="C34" s="16"/>
      <c r="D34" s="16" t="s">
        <v>8</v>
      </c>
      <c r="E34" s="14" t="s">
        <v>8</v>
      </c>
    </row>
    <row r="35" spans="1:5" ht="14.25">
      <c r="A35" s="16" t="s">
        <v>266</v>
      </c>
      <c r="B35" s="16"/>
      <c r="C35" s="16">
        <f>+C34+C33+C27</f>
        <v>21295</v>
      </c>
      <c r="D35" s="16" t="s">
        <v>8</v>
      </c>
      <c r="E35" s="14" t="s">
        <v>8</v>
      </c>
    </row>
    <row r="36" spans="1:4" ht="14.25">
      <c r="A36" s="16"/>
      <c r="B36" s="16" t="s">
        <v>8</v>
      </c>
      <c r="C36" s="16" t="s">
        <v>8</v>
      </c>
      <c r="D36" s="16"/>
    </row>
    <row r="37" spans="1:4" ht="14.25">
      <c r="A37" s="16"/>
      <c r="B37" s="16" t="s">
        <v>8</v>
      </c>
      <c r="C37" s="16"/>
      <c r="D37" s="16"/>
    </row>
    <row r="38" ht="14.25">
      <c r="C38" s="16"/>
    </row>
    <row r="39" spans="1:4" ht="14.25">
      <c r="A39" s="16"/>
      <c r="B39" s="16"/>
      <c r="C39" s="16"/>
      <c r="D39" s="16"/>
    </row>
    <row r="40" spans="1:5" ht="14.25">
      <c r="A40" s="16"/>
      <c r="B40" s="16"/>
      <c r="C40" s="16"/>
      <c r="D40" s="37"/>
      <c r="E40" s="16"/>
    </row>
    <row r="41" spans="1:3" ht="15">
      <c r="A41" s="17"/>
      <c r="B41" s="17"/>
      <c r="C41" s="16"/>
    </row>
    <row r="43" spans="1:4" ht="15">
      <c r="A43" s="59"/>
      <c r="B43" s="59"/>
      <c r="C43" s="59"/>
      <c r="D43" s="59"/>
    </row>
    <row r="44" spans="1:4" ht="15">
      <c r="A44" s="17"/>
      <c r="B44" s="17"/>
      <c r="C44" s="17"/>
      <c r="D44" s="17"/>
    </row>
    <row r="45" spans="1:4" ht="15">
      <c r="A45" s="61"/>
      <c r="B45" s="61"/>
      <c r="C45" s="61"/>
      <c r="D45" s="61"/>
    </row>
    <row r="46" spans="1:4" ht="15">
      <c r="A46" s="17"/>
      <c r="B46" s="17"/>
      <c r="C46" s="17"/>
      <c r="D46" s="17"/>
    </row>
    <row r="47" spans="1:4" ht="15">
      <c r="A47" s="62"/>
      <c r="B47" s="62"/>
      <c r="C47" s="61"/>
      <c r="D47" s="61"/>
    </row>
    <row r="48" spans="1:4" ht="14.25">
      <c r="A48" s="16"/>
      <c r="B48" s="16"/>
      <c r="C48" s="16"/>
      <c r="D48" s="16"/>
    </row>
    <row r="49" spans="1:4" ht="14.25">
      <c r="A49" s="16"/>
      <c r="B49" s="16"/>
      <c r="C49" s="16"/>
      <c r="D49" s="16"/>
    </row>
    <row r="50" spans="1:4" ht="14.25">
      <c r="A50" s="16"/>
      <c r="B50" s="16"/>
      <c r="C50" s="16"/>
      <c r="D50" s="16"/>
    </row>
    <row r="55" spans="1:4" ht="14.25">
      <c r="A55" s="16"/>
      <c r="B55" s="16"/>
      <c r="C55" s="16"/>
      <c r="D55" s="16"/>
    </row>
    <row r="56" spans="1:4" ht="14.25">
      <c r="A56" s="16"/>
      <c r="B56" s="16"/>
      <c r="C56" s="16"/>
      <c r="D56" s="16"/>
    </row>
    <row r="57" spans="1:4" ht="14.25">
      <c r="A57" s="16"/>
      <c r="B57" s="16"/>
      <c r="C57" s="16"/>
      <c r="D57" s="16"/>
    </row>
    <row r="58" spans="1:5" ht="14.25">
      <c r="A58" s="16"/>
      <c r="B58" s="16"/>
      <c r="C58" s="16"/>
      <c r="D58" s="16"/>
      <c r="E58" s="16"/>
    </row>
    <row r="59" spans="1:5" ht="14.25">
      <c r="A59" s="16"/>
      <c r="B59" s="16"/>
      <c r="C59" s="37"/>
      <c r="D59" s="16"/>
      <c r="E59" s="16"/>
    </row>
    <row r="60" spans="1:4" ht="14.25">
      <c r="A60" s="16"/>
      <c r="B60" s="16"/>
      <c r="C60" s="16"/>
      <c r="D60" s="16"/>
    </row>
    <row r="61" spans="1:4" ht="14.25">
      <c r="A61" s="16"/>
      <c r="B61" s="16"/>
      <c r="C61" s="16"/>
      <c r="D61" s="37"/>
    </row>
    <row r="62" spans="1:4" ht="14.25">
      <c r="A62" s="16"/>
      <c r="B62" s="16"/>
      <c r="C62" s="16"/>
      <c r="D62" s="16"/>
    </row>
    <row r="63" spans="1:5" ht="15.75" thickBot="1">
      <c r="A63" s="17"/>
      <c r="B63" s="17"/>
      <c r="C63" s="16"/>
      <c r="D63" s="39"/>
      <c r="E63" s="16"/>
    </row>
    <row r="64" spans="1:5" ht="15" thickTop="1">
      <c r="A64" s="16"/>
      <c r="B64" s="16"/>
      <c r="C64" s="16"/>
      <c r="D64" s="16"/>
      <c r="E64" s="16"/>
    </row>
    <row r="65" spans="1:4" ht="14.25">
      <c r="A65" s="16"/>
      <c r="B65" s="16"/>
      <c r="C65" s="16"/>
      <c r="D65" s="16"/>
    </row>
    <row r="66" spans="1:4" ht="14.25">
      <c r="A66" s="16"/>
      <c r="B66" s="16"/>
      <c r="C66" s="16"/>
      <c r="D66" s="16"/>
    </row>
    <row r="67" spans="1:4" ht="14.25">
      <c r="A67" s="16"/>
      <c r="B67" s="16"/>
      <c r="C67" s="16"/>
      <c r="D67" s="16"/>
    </row>
    <row r="68" spans="1:4" ht="14.25">
      <c r="A68" s="16"/>
      <c r="B68" s="16"/>
      <c r="C68" s="16"/>
      <c r="D68" s="16"/>
    </row>
    <row r="69" spans="1:4" ht="14.25">
      <c r="A69" s="16"/>
      <c r="B69" s="16"/>
      <c r="C69" s="16"/>
      <c r="D69" s="16"/>
    </row>
    <row r="70" spans="1:4" ht="14.25">
      <c r="A70" s="16"/>
      <c r="B70" s="16"/>
      <c r="C70" s="16"/>
      <c r="D70" s="16"/>
    </row>
    <row r="71" spans="1:4" ht="14.25">
      <c r="A71" s="16"/>
      <c r="B71" s="16"/>
      <c r="C71" s="16"/>
      <c r="D71" s="16"/>
    </row>
    <row r="72" spans="1:4" ht="14.25">
      <c r="A72" s="16"/>
      <c r="B72" s="16"/>
      <c r="C72" s="16"/>
      <c r="D72" s="16"/>
    </row>
    <row r="73" spans="1:4" ht="14.25">
      <c r="A73" s="40"/>
      <c r="B73" s="40"/>
      <c r="C73" s="40"/>
      <c r="D73" s="40"/>
    </row>
    <row r="74" spans="3:4" ht="14.25">
      <c r="C74" s="41"/>
      <c r="D74" s="41"/>
    </row>
    <row r="75" spans="3:4" ht="14.25">
      <c r="C75" s="41"/>
      <c r="D75" s="41"/>
    </row>
    <row r="76" spans="3:4" ht="14.25">
      <c r="C76" s="41"/>
      <c r="D76" s="41"/>
    </row>
    <row r="77" spans="3:4" ht="14.25">
      <c r="C77" s="41"/>
      <c r="D77" s="41"/>
    </row>
    <row r="78" spans="3:4" ht="14.25">
      <c r="C78" s="41"/>
      <c r="D78" s="41"/>
    </row>
    <row r="79" spans="3:4" ht="14.25">
      <c r="C79" s="41"/>
      <c r="D79" s="41"/>
    </row>
    <row r="80" spans="3:4" ht="14.25">
      <c r="C80" s="41"/>
      <c r="D80" s="41"/>
    </row>
    <row r="81" spans="3:4" ht="14.25">
      <c r="C81" s="41"/>
      <c r="D81" s="41"/>
    </row>
    <row r="82" spans="3:4" ht="14.25">
      <c r="C82" s="41"/>
      <c r="D82" s="41"/>
    </row>
    <row r="83" spans="3:4" ht="14.25">
      <c r="C83" s="41"/>
      <c r="D83" s="41"/>
    </row>
    <row r="84" spans="3:4" ht="14.25">
      <c r="C84" s="41"/>
      <c r="D84" s="41"/>
    </row>
    <row r="85" spans="3:4" ht="14.25">
      <c r="C85" s="41"/>
      <c r="D85" s="41"/>
    </row>
    <row r="86" spans="3:4" ht="14.25">
      <c r="C86" s="41"/>
      <c r="D86" s="41"/>
    </row>
    <row r="87" spans="3:4" ht="14.25">
      <c r="C87" s="41"/>
      <c r="D87" s="41"/>
    </row>
    <row r="88" spans="3:4" ht="14.25">
      <c r="C88" s="41"/>
      <c r="D88" s="41"/>
    </row>
    <row r="89" spans="3:4" ht="14.25">
      <c r="C89" s="41"/>
      <c r="D89" s="41"/>
    </row>
    <row r="90" spans="3:4" ht="14.25">
      <c r="C90" s="41"/>
      <c r="D90" s="41"/>
    </row>
    <row r="91" spans="3:4" ht="14.25">
      <c r="C91" s="41"/>
      <c r="D91" s="41"/>
    </row>
    <row r="92" spans="3:4" ht="14.25">
      <c r="C92" s="41"/>
      <c r="D92" s="41"/>
    </row>
    <row r="93" spans="3:4" ht="14.25">
      <c r="C93" s="41"/>
      <c r="D93" s="41"/>
    </row>
    <row r="94" spans="3:4" ht="14.25">
      <c r="C94" s="41"/>
      <c r="D94" s="41"/>
    </row>
    <row r="95" spans="3:4" ht="14.25">
      <c r="C95" s="41"/>
      <c r="D95" s="41"/>
    </row>
    <row r="96" spans="3:4" ht="14.25">
      <c r="C96" s="41"/>
      <c r="D96" s="41"/>
    </row>
    <row r="97" spans="3:4" ht="14.25">
      <c r="C97" s="41"/>
      <c r="D97" s="41"/>
    </row>
    <row r="98" spans="3:4" ht="14.25">
      <c r="C98" s="41"/>
      <c r="D98" s="41"/>
    </row>
    <row r="99" spans="3:4" ht="14.25">
      <c r="C99" s="41"/>
      <c r="D99" s="41"/>
    </row>
    <row r="100" spans="3:4" ht="14.25">
      <c r="C100" s="41"/>
      <c r="D100" s="41"/>
    </row>
    <row r="101" spans="3:4" ht="14.25">
      <c r="C101" s="41"/>
      <c r="D101" s="41"/>
    </row>
    <row r="102" spans="3:4" ht="14.25">
      <c r="C102" s="41"/>
      <c r="D102" s="41"/>
    </row>
    <row r="103" spans="3:4" ht="14.25">
      <c r="C103" s="41"/>
      <c r="D103" s="41"/>
    </row>
    <row r="104" spans="3:4" ht="14.25">
      <c r="C104" s="41"/>
      <c r="D104" s="41"/>
    </row>
    <row r="105" spans="3:4" ht="14.25">
      <c r="C105" s="41"/>
      <c r="D105" s="41"/>
    </row>
    <row r="106" spans="3:4" ht="14.25">
      <c r="C106" s="41"/>
      <c r="D106" s="41"/>
    </row>
    <row r="107" spans="3:4" ht="14.25">
      <c r="C107" s="41"/>
      <c r="D107" s="41"/>
    </row>
    <row r="108" spans="3:4" ht="14.25">
      <c r="C108" s="41"/>
      <c r="D108" s="41"/>
    </row>
    <row r="109" spans="3:4" ht="14.25">
      <c r="C109" s="41"/>
      <c r="D109" s="41"/>
    </row>
    <row r="110" spans="3:4" ht="14.25">
      <c r="C110" s="41"/>
      <c r="D110" s="41"/>
    </row>
    <row r="111" spans="3:4" ht="14.25">
      <c r="C111" s="41"/>
      <c r="D111" s="41"/>
    </row>
    <row r="112" spans="3:4" ht="14.25">
      <c r="C112" s="41"/>
      <c r="D112" s="41"/>
    </row>
    <row r="113" spans="3:4" ht="14.25">
      <c r="C113" s="41"/>
      <c r="D113" s="41"/>
    </row>
    <row r="114" spans="3:4" ht="14.25">
      <c r="C114" s="41"/>
      <c r="D114" s="41"/>
    </row>
    <row r="115" spans="3:4" ht="14.25">
      <c r="C115" s="41"/>
      <c r="D115" s="41"/>
    </row>
    <row r="116" spans="3:4" ht="14.25">
      <c r="C116" s="41"/>
      <c r="D116" s="41"/>
    </row>
    <row r="117" spans="3:4" ht="14.25">
      <c r="C117" s="41"/>
      <c r="D117" s="41"/>
    </row>
    <row r="118" spans="3:4" ht="14.25">
      <c r="C118" s="41"/>
      <c r="D118" s="41"/>
    </row>
    <row r="119" spans="3:4" ht="14.25">
      <c r="C119" s="41"/>
      <c r="D119" s="41"/>
    </row>
    <row r="120" spans="3:4" ht="14.25">
      <c r="C120" s="41"/>
      <c r="D120" s="41"/>
    </row>
    <row r="121" spans="3:4" ht="14.25">
      <c r="C121" s="41"/>
      <c r="D121" s="41"/>
    </row>
    <row r="122" spans="3:4" ht="14.25">
      <c r="C122" s="41"/>
      <c r="D122" s="41"/>
    </row>
    <row r="123" spans="3:4" ht="14.25">
      <c r="C123" s="41"/>
      <c r="D123" s="41"/>
    </row>
    <row r="124" spans="3:4" ht="14.25">
      <c r="C124" s="41"/>
      <c r="D124" s="41"/>
    </row>
    <row r="125" spans="3:4" ht="14.25">
      <c r="C125" s="41"/>
      <c r="D125" s="41"/>
    </row>
    <row r="126" spans="3:4" ht="14.25">
      <c r="C126" s="41"/>
      <c r="D126" s="41"/>
    </row>
    <row r="127" spans="3:4" ht="14.25">
      <c r="C127" s="41"/>
      <c r="D127" s="41"/>
    </row>
    <row r="128" spans="3:4" ht="14.25">
      <c r="C128" s="41"/>
      <c r="D128" s="41"/>
    </row>
    <row r="129" spans="3:4" ht="14.25">
      <c r="C129" s="41"/>
      <c r="D129" s="41"/>
    </row>
  </sheetData>
  <mergeCells count="6">
    <mergeCell ref="A45:D45"/>
    <mergeCell ref="A47:D47"/>
    <mergeCell ref="A1:E1"/>
    <mergeCell ref="A3:E3"/>
    <mergeCell ref="A5:E5"/>
    <mergeCell ref="A43:D43"/>
  </mergeCells>
  <printOptions gridLines="1"/>
  <pageMargins left="0.75" right="0.75" top="1" bottom="1" header="0.5" footer="0.5"/>
  <pageSetup horizontalDpi="600" verticalDpi="600" orientation="portrait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57"/>
  <sheetViews>
    <sheetView workbookViewId="0" topLeftCell="A1">
      <pane ySplit="4" topLeftCell="BM20" activePane="bottomLeft" state="frozen"/>
      <selection pane="topLeft" activeCell="A1" sqref="A1"/>
      <selection pane="bottomLeft" activeCell="A44" sqref="A44"/>
    </sheetView>
  </sheetViews>
  <sheetFormatPr defaultColWidth="9.140625" defaultRowHeight="12.75"/>
  <cols>
    <col min="1" max="1" width="35.7109375" style="0" customWidth="1"/>
    <col min="2" max="2" width="15.7109375" style="0" customWidth="1"/>
    <col min="3" max="8" width="11.7109375" style="0" customWidth="1"/>
    <col min="9" max="9" width="12.7109375" style="0" customWidth="1"/>
    <col min="10" max="13" width="11.7109375" style="0" customWidth="1"/>
  </cols>
  <sheetData>
    <row r="1" ht="12.75">
      <c r="C1" t="s">
        <v>50</v>
      </c>
    </row>
    <row r="2" spans="3:12" ht="12.75">
      <c r="C2" s="19" t="s">
        <v>53</v>
      </c>
      <c r="D2" s="19"/>
      <c r="E2" s="19"/>
      <c r="F2" s="19"/>
      <c r="H2" s="19" t="s">
        <v>346</v>
      </c>
      <c r="I2" s="19"/>
      <c r="J2" s="19"/>
      <c r="K2" s="19"/>
      <c r="L2" s="19"/>
    </row>
    <row r="3" spans="3:12" ht="12.75">
      <c r="C3" s="19"/>
      <c r="D3" s="19" t="s">
        <v>341</v>
      </c>
      <c r="E3" s="19" t="s">
        <v>342</v>
      </c>
      <c r="F3" s="19" t="s">
        <v>147</v>
      </c>
      <c r="G3" s="19"/>
      <c r="H3" s="19"/>
      <c r="I3" s="19"/>
      <c r="J3" s="19"/>
      <c r="K3" s="19"/>
      <c r="L3" s="19"/>
    </row>
    <row r="4" spans="1:12" ht="12.75">
      <c r="A4" t="s">
        <v>148</v>
      </c>
      <c r="B4" t="s">
        <v>147</v>
      </c>
      <c r="C4" s="20">
        <f>SUM(C5:C51)</f>
        <v>8556.25</v>
      </c>
      <c r="D4" s="20">
        <f>SUM(D5:D51)</f>
        <v>3014.5</v>
      </c>
      <c r="E4" s="20">
        <f>SUM(E5:E51)</f>
        <v>118.53</v>
      </c>
      <c r="F4" s="21"/>
      <c r="G4" s="20">
        <f>SUM(G5:G100)</f>
        <v>9750.779999999999</v>
      </c>
      <c r="H4" s="20"/>
      <c r="I4" s="22"/>
      <c r="K4" s="22"/>
      <c r="L4" s="22"/>
    </row>
    <row r="5" spans="1:7" ht="12.75">
      <c r="A5" t="s">
        <v>149</v>
      </c>
      <c r="B5" s="23">
        <v>34121</v>
      </c>
      <c r="C5" s="22">
        <v>350</v>
      </c>
      <c r="D5" s="25"/>
      <c r="E5" s="22"/>
      <c r="F5" s="30"/>
      <c r="G5">
        <v>418.67</v>
      </c>
    </row>
    <row r="6" spans="1:7" ht="12.75">
      <c r="A6" t="s">
        <v>150</v>
      </c>
      <c r="B6" s="23">
        <v>35650</v>
      </c>
      <c r="C6" s="22">
        <v>260</v>
      </c>
      <c r="D6" s="25"/>
      <c r="E6" s="22"/>
      <c r="F6" s="49"/>
      <c r="G6">
        <v>283.82</v>
      </c>
    </row>
    <row r="7" spans="1:7" ht="12.75">
      <c r="A7" t="s">
        <v>150</v>
      </c>
      <c r="B7" s="23">
        <v>35191</v>
      </c>
      <c r="C7" s="22">
        <v>256.25</v>
      </c>
      <c r="D7" s="25"/>
      <c r="E7" s="22"/>
      <c r="F7" s="49"/>
      <c r="G7">
        <v>285.64</v>
      </c>
    </row>
    <row r="8" spans="1:7" ht="12.75">
      <c r="A8" t="s">
        <v>151</v>
      </c>
      <c r="B8" s="23">
        <v>36125</v>
      </c>
      <c r="C8" s="22">
        <v>675</v>
      </c>
      <c r="D8" s="25"/>
      <c r="E8" s="22"/>
      <c r="F8" s="49"/>
      <c r="G8">
        <v>726.21</v>
      </c>
    </row>
    <row r="9" spans="1:6" ht="12.75">
      <c r="A9" t="s">
        <v>152</v>
      </c>
      <c r="B9" s="23">
        <v>36244</v>
      </c>
      <c r="C9" s="22">
        <v>575</v>
      </c>
      <c r="D9" s="25">
        <v>575</v>
      </c>
      <c r="E9" s="22">
        <v>32.05</v>
      </c>
      <c r="F9" s="49">
        <v>37103</v>
      </c>
    </row>
    <row r="10" spans="1:7" ht="12.75">
      <c r="A10" t="s">
        <v>153</v>
      </c>
      <c r="B10" s="23">
        <v>33177</v>
      </c>
      <c r="C10" s="22">
        <v>460</v>
      </c>
      <c r="D10" s="25"/>
      <c r="E10" s="22"/>
      <c r="F10" s="49"/>
      <c r="G10">
        <v>632.66</v>
      </c>
    </row>
    <row r="11" spans="1:7" ht="12.75">
      <c r="A11" t="s">
        <v>154</v>
      </c>
      <c r="B11" s="23">
        <v>33746</v>
      </c>
      <c r="C11" s="22">
        <v>520</v>
      </c>
      <c r="D11" s="25"/>
      <c r="E11" s="22"/>
      <c r="F11" s="49"/>
      <c r="G11">
        <v>642.43</v>
      </c>
    </row>
    <row r="12" spans="1:7" ht="12.75">
      <c r="A12" t="s">
        <v>155</v>
      </c>
      <c r="B12" s="23">
        <v>35648</v>
      </c>
      <c r="C12" s="22">
        <v>315</v>
      </c>
      <c r="D12" s="25"/>
      <c r="E12" s="22"/>
      <c r="F12" s="49"/>
      <c r="G12">
        <v>343.86</v>
      </c>
    </row>
    <row r="13" spans="1:7" ht="12.75">
      <c r="A13" t="s">
        <v>156</v>
      </c>
      <c r="B13" s="23">
        <v>34608</v>
      </c>
      <c r="C13" s="22">
        <v>577.5</v>
      </c>
      <c r="D13" s="25">
        <v>577.5</v>
      </c>
      <c r="E13" s="22">
        <v>74.33</v>
      </c>
      <c r="F13" s="49">
        <v>36799</v>
      </c>
      <c r="G13" s="22">
        <v>0</v>
      </c>
    </row>
    <row r="14" spans="1:7" ht="12.75">
      <c r="A14" t="s">
        <v>157</v>
      </c>
      <c r="B14" s="23">
        <v>36215</v>
      </c>
      <c r="C14" s="22">
        <v>187.5</v>
      </c>
      <c r="D14" s="25">
        <v>187.5</v>
      </c>
      <c r="E14" s="22"/>
      <c r="F14" s="49">
        <v>36437</v>
      </c>
      <c r="G14">
        <v>0</v>
      </c>
    </row>
    <row r="15" spans="1:7" ht="12.75">
      <c r="A15" t="s">
        <v>159</v>
      </c>
      <c r="B15" s="23">
        <v>36215</v>
      </c>
      <c r="C15" s="22">
        <v>181</v>
      </c>
      <c r="D15" s="25">
        <v>181</v>
      </c>
      <c r="E15" s="22"/>
      <c r="F15" s="49">
        <v>36356</v>
      </c>
      <c r="G15">
        <v>0</v>
      </c>
    </row>
    <row r="16" spans="1:7" ht="12.75">
      <c r="A16" t="s">
        <v>158</v>
      </c>
      <c r="B16" s="23">
        <v>36222</v>
      </c>
      <c r="C16" s="22">
        <v>200</v>
      </c>
      <c r="D16" s="25"/>
      <c r="E16" s="22"/>
      <c r="F16" s="49"/>
      <c r="G16">
        <v>214.06</v>
      </c>
    </row>
    <row r="17" spans="1:7" ht="12.75">
      <c r="A17" t="s">
        <v>160</v>
      </c>
      <c r="B17" s="23">
        <v>35912</v>
      </c>
      <c r="C17" s="22">
        <v>550</v>
      </c>
      <c r="D17" s="25"/>
      <c r="E17" s="22"/>
      <c r="F17" s="49"/>
      <c r="G17">
        <v>596.93</v>
      </c>
    </row>
    <row r="18" spans="1:7" ht="12.75">
      <c r="A18" t="s">
        <v>161</v>
      </c>
      <c r="B18" s="23">
        <v>33549</v>
      </c>
      <c r="C18" s="22">
        <v>500</v>
      </c>
      <c r="D18" s="25"/>
      <c r="E18" s="22"/>
      <c r="F18" s="49"/>
      <c r="G18">
        <v>633.53</v>
      </c>
    </row>
    <row r="19" spans="1:7" ht="12.75">
      <c r="A19" t="s">
        <v>162</v>
      </c>
      <c r="B19" s="23">
        <v>33107</v>
      </c>
      <c r="C19" s="22">
        <v>300</v>
      </c>
      <c r="D19" s="25"/>
      <c r="E19" s="22"/>
      <c r="F19" s="49"/>
      <c r="G19">
        <v>419.57</v>
      </c>
    </row>
    <row r="20" spans="1:7" ht="12.75">
      <c r="A20" t="s">
        <v>163</v>
      </c>
      <c r="B20" s="23">
        <v>34628</v>
      </c>
      <c r="C20" s="22">
        <v>562.5</v>
      </c>
      <c r="D20" s="25"/>
      <c r="E20" s="22"/>
      <c r="F20" s="49"/>
      <c r="G20">
        <v>656.89</v>
      </c>
    </row>
    <row r="21" spans="1:7" ht="12.75">
      <c r="A21" t="s">
        <v>164</v>
      </c>
      <c r="B21" s="23">
        <v>34059</v>
      </c>
      <c r="C21" s="22">
        <v>325</v>
      </c>
      <c r="D21" s="25"/>
      <c r="E21" s="22"/>
      <c r="F21" s="49"/>
      <c r="G21">
        <v>390.53</v>
      </c>
    </row>
    <row r="22" spans="1:7" ht="12.75">
      <c r="A22" t="s">
        <v>165</v>
      </c>
      <c r="B22" s="23">
        <v>35818</v>
      </c>
      <c r="C22" s="22">
        <v>640</v>
      </c>
      <c r="D22" s="25"/>
      <c r="E22" s="22"/>
      <c r="F22" s="49"/>
      <c r="G22">
        <v>697.22</v>
      </c>
    </row>
    <row r="23" spans="1:7" ht="12.75">
      <c r="A23" t="s">
        <v>166</v>
      </c>
      <c r="B23" s="23">
        <v>34583</v>
      </c>
      <c r="C23" s="22">
        <v>530</v>
      </c>
      <c r="D23" s="25"/>
      <c r="E23" s="22"/>
      <c r="F23" s="49"/>
      <c r="G23">
        <v>619.74</v>
      </c>
    </row>
    <row r="24" spans="1:8" ht="12.75">
      <c r="A24" t="s">
        <v>159</v>
      </c>
      <c r="B24" s="23">
        <v>36356</v>
      </c>
      <c r="C24" s="22">
        <v>-181</v>
      </c>
      <c r="D24" s="25"/>
      <c r="E24" s="22" t="s">
        <v>8</v>
      </c>
      <c r="F24" s="49">
        <v>36356</v>
      </c>
      <c r="G24">
        <v>0</v>
      </c>
      <c r="H24" t="s">
        <v>8</v>
      </c>
    </row>
    <row r="25" spans="1:7" ht="12.75">
      <c r="A25" t="s">
        <v>167</v>
      </c>
      <c r="B25" s="23">
        <v>36370</v>
      </c>
      <c r="C25" s="22">
        <v>181</v>
      </c>
      <c r="D25" s="25">
        <v>181</v>
      </c>
      <c r="E25" s="22" t="s">
        <v>8</v>
      </c>
      <c r="F25" s="49">
        <v>36437</v>
      </c>
      <c r="G25">
        <v>0</v>
      </c>
    </row>
    <row r="26" spans="1:7" ht="12.75">
      <c r="A26" t="s">
        <v>157</v>
      </c>
      <c r="B26" s="23">
        <v>36437</v>
      </c>
      <c r="C26" s="22">
        <v>-187.5</v>
      </c>
      <c r="D26" s="25"/>
      <c r="E26" s="22" t="s">
        <v>8</v>
      </c>
      <c r="F26" s="49">
        <v>36437</v>
      </c>
      <c r="G26">
        <v>0</v>
      </c>
    </row>
    <row r="27" spans="1:7" ht="12.75">
      <c r="A27" t="s">
        <v>167</v>
      </c>
      <c r="B27" s="23">
        <v>36447</v>
      </c>
      <c r="C27" s="22">
        <v>-181</v>
      </c>
      <c r="D27" s="50"/>
      <c r="F27" s="49">
        <v>36447</v>
      </c>
      <c r="G27">
        <v>0</v>
      </c>
    </row>
    <row r="28" spans="1:7" ht="12.75">
      <c r="A28" t="s">
        <v>168</v>
      </c>
      <c r="B28" s="23">
        <v>36446</v>
      </c>
      <c r="C28" s="22">
        <f>187.5*2</f>
        <v>375</v>
      </c>
      <c r="D28" s="25"/>
      <c r="F28" s="49">
        <v>36446</v>
      </c>
      <c r="G28">
        <v>395.93</v>
      </c>
    </row>
    <row r="29" spans="1:7" ht="12.75">
      <c r="A29" t="s">
        <v>169</v>
      </c>
      <c r="B29" s="23">
        <v>36651</v>
      </c>
      <c r="C29" s="22">
        <v>287.5</v>
      </c>
      <c r="D29" s="25"/>
      <c r="F29" s="49" t="s">
        <v>140</v>
      </c>
      <c r="G29">
        <v>300.04</v>
      </c>
    </row>
    <row r="30" spans="1:7" ht="12.75">
      <c r="A30" t="s">
        <v>168</v>
      </c>
      <c r="B30" s="23">
        <v>36553</v>
      </c>
      <c r="C30" s="22">
        <v>375</v>
      </c>
      <c r="D30" s="25"/>
      <c r="F30" s="49" t="s">
        <v>171</v>
      </c>
      <c r="G30">
        <v>393.41</v>
      </c>
    </row>
    <row r="31" spans="1:7" ht="12.75">
      <c r="A31" t="s">
        <v>170</v>
      </c>
      <c r="B31" s="23">
        <v>36553</v>
      </c>
      <c r="C31" s="22">
        <v>400</v>
      </c>
      <c r="D31" s="25"/>
      <c r="F31" s="49" t="s">
        <v>171</v>
      </c>
      <c r="G31">
        <v>419.64</v>
      </c>
    </row>
    <row r="32" spans="1:7" ht="12.75">
      <c r="A32" t="s">
        <v>343</v>
      </c>
      <c r="B32" s="23">
        <v>36799</v>
      </c>
      <c r="C32" s="22">
        <v>-577.5</v>
      </c>
      <c r="D32" s="25"/>
      <c r="F32" s="49">
        <v>36799</v>
      </c>
      <c r="G32">
        <v>0</v>
      </c>
    </row>
    <row r="33" spans="1:6" ht="12.75">
      <c r="A33" t="s">
        <v>350</v>
      </c>
      <c r="B33" s="23">
        <v>36617</v>
      </c>
      <c r="C33" s="22">
        <v>375</v>
      </c>
      <c r="D33" s="25">
        <v>375</v>
      </c>
      <c r="E33">
        <v>12.15</v>
      </c>
      <c r="F33" s="49">
        <f>+B33</f>
        <v>36617</v>
      </c>
    </row>
    <row r="34" spans="1:6" ht="12.75">
      <c r="A34" t="s">
        <v>350</v>
      </c>
      <c r="B34" s="23">
        <v>37104</v>
      </c>
      <c r="C34" s="22">
        <v>-375</v>
      </c>
      <c r="D34" s="25"/>
      <c r="F34" s="49">
        <v>37111</v>
      </c>
    </row>
    <row r="35" spans="1:6" ht="12.75">
      <c r="A35" t="s">
        <v>344</v>
      </c>
      <c r="B35" s="23">
        <v>37183</v>
      </c>
      <c r="C35" s="22">
        <v>187.5</v>
      </c>
      <c r="D35" s="25">
        <v>187.5</v>
      </c>
      <c r="F35" s="49"/>
    </row>
    <row r="36" spans="1:6" ht="12.75">
      <c r="A36" t="s">
        <v>158</v>
      </c>
      <c r="B36" s="23">
        <v>37183</v>
      </c>
      <c r="C36" s="22">
        <v>-187.5</v>
      </c>
      <c r="D36" s="51"/>
      <c r="F36" s="49"/>
    </row>
    <row r="37" spans="1:6" ht="12.75">
      <c r="A37" t="s">
        <v>158</v>
      </c>
      <c r="B37" s="23">
        <v>36929</v>
      </c>
      <c r="C37" s="22">
        <v>375</v>
      </c>
      <c r="D37" s="52">
        <v>375</v>
      </c>
      <c r="E37" s="27"/>
      <c r="F37" s="49"/>
    </row>
    <row r="38" spans="1:6" ht="12.75">
      <c r="A38" t="s">
        <v>158</v>
      </c>
      <c r="B38" s="23">
        <v>36924</v>
      </c>
      <c r="C38" s="22">
        <v>-375</v>
      </c>
      <c r="D38" s="25"/>
      <c r="E38" s="27"/>
      <c r="F38" s="49"/>
    </row>
    <row r="39" spans="1:6" ht="12.75">
      <c r="A39" t="s">
        <v>345</v>
      </c>
      <c r="B39" s="49">
        <v>37197</v>
      </c>
      <c r="C39" s="22">
        <v>187.5</v>
      </c>
      <c r="D39" s="25">
        <v>187.5</v>
      </c>
      <c r="E39" s="28"/>
      <c r="F39" s="49"/>
    </row>
    <row r="40" spans="1:6" ht="12.75">
      <c r="A40" t="s">
        <v>158</v>
      </c>
      <c r="B40" s="49">
        <v>37217</v>
      </c>
      <c r="C40" s="22">
        <v>-187.5</v>
      </c>
      <c r="D40" s="25"/>
      <c r="E40" s="29"/>
      <c r="F40" s="49"/>
    </row>
    <row r="41" spans="1:6" ht="12.75">
      <c r="A41" t="s">
        <v>354</v>
      </c>
      <c r="B41" s="49">
        <v>37231</v>
      </c>
      <c r="C41" s="22">
        <v>187.5</v>
      </c>
      <c r="D41" s="25">
        <v>187.5</v>
      </c>
      <c r="F41" s="49"/>
    </row>
    <row r="42" spans="1:6" ht="12.75">
      <c r="A42" t="s">
        <v>158</v>
      </c>
      <c r="B42" s="49">
        <v>37231</v>
      </c>
      <c r="C42" s="22">
        <v>-187.5</v>
      </c>
      <c r="D42" s="25"/>
      <c r="F42" s="49"/>
    </row>
    <row r="43" spans="1:6" ht="12.75">
      <c r="A43" t="s">
        <v>355</v>
      </c>
      <c r="B43" s="49">
        <v>37103</v>
      </c>
      <c r="C43" s="22">
        <v>-575</v>
      </c>
      <c r="D43" s="25"/>
      <c r="F43" s="49"/>
    </row>
    <row r="44" spans="1:7" ht="12.75">
      <c r="A44" t="s">
        <v>556</v>
      </c>
      <c r="B44" s="49">
        <v>37191</v>
      </c>
      <c r="C44" s="22">
        <v>675</v>
      </c>
      <c r="D44" s="25"/>
      <c r="F44" s="49"/>
      <c r="G44">
        <v>680</v>
      </c>
    </row>
    <row r="45" spans="2:6" ht="12.75">
      <c r="B45" s="49"/>
      <c r="C45" s="22"/>
      <c r="D45" s="25"/>
      <c r="F45" s="49"/>
    </row>
    <row r="46" spans="2:6" ht="12.75">
      <c r="B46" s="49"/>
      <c r="C46" s="22"/>
      <c r="D46" s="25"/>
      <c r="F46" s="49"/>
    </row>
    <row r="47" spans="2:6" ht="12.75">
      <c r="B47" s="49"/>
      <c r="C47" s="22"/>
      <c r="D47" s="25"/>
      <c r="F47" s="49"/>
    </row>
    <row r="48" spans="2:6" ht="12.75">
      <c r="B48" s="49"/>
      <c r="C48" s="22"/>
      <c r="D48" s="25"/>
      <c r="F48" s="49"/>
    </row>
    <row r="49" spans="1:6" ht="12.75">
      <c r="A49" t="s">
        <v>351</v>
      </c>
      <c r="B49" t="s">
        <v>352</v>
      </c>
      <c r="D49" s="25"/>
      <c r="F49" s="49"/>
    </row>
    <row r="50" spans="1:6" ht="12.75">
      <c r="A50" t="s">
        <v>351</v>
      </c>
      <c r="B50" t="s">
        <v>353</v>
      </c>
      <c r="D50" s="25"/>
      <c r="F50" s="49"/>
    </row>
    <row r="51" spans="4:6" ht="12.75">
      <c r="D51" s="25"/>
      <c r="F51" s="49"/>
    </row>
    <row r="52" spans="2:6" ht="12.75">
      <c r="B52" s="49"/>
      <c r="D52" s="25"/>
      <c r="F52" s="49"/>
    </row>
    <row r="53" spans="2:6" ht="12.75">
      <c r="B53" s="49"/>
      <c r="D53" s="25"/>
      <c r="F53" s="49"/>
    </row>
    <row r="54" spans="2:6" ht="12.75">
      <c r="B54" s="49"/>
      <c r="D54" s="25"/>
      <c r="F54" s="49"/>
    </row>
    <row r="55" spans="2:6" ht="12.75">
      <c r="B55" s="49"/>
      <c r="D55" s="25"/>
      <c r="F55" s="49"/>
    </row>
    <row r="56" spans="2:6" ht="12.75">
      <c r="B56" s="49"/>
      <c r="D56" s="25"/>
      <c r="F56" s="49"/>
    </row>
    <row r="57" spans="2:6" ht="12.75">
      <c r="B57" s="49"/>
      <c r="D57" s="25"/>
      <c r="F57" s="49"/>
    </row>
    <row r="58" spans="2:6" ht="12.75">
      <c r="B58" s="49"/>
      <c r="D58" s="25"/>
      <c r="F58" s="49"/>
    </row>
    <row r="59" spans="4:6" ht="12.75">
      <c r="D59" s="25"/>
      <c r="F59" s="49"/>
    </row>
    <row r="60" spans="4:6" ht="12.75">
      <c r="D60" s="25"/>
      <c r="F60" s="49"/>
    </row>
    <row r="61" spans="4:6" ht="12.75">
      <c r="D61" s="25"/>
      <c r="F61" s="49"/>
    </row>
    <row r="62" spans="4:6" ht="12.75">
      <c r="D62" s="25"/>
      <c r="F62" s="49"/>
    </row>
    <row r="63" spans="4:6" ht="12.75">
      <c r="D63" s="25"/>
      <c r="F63" s="49"/>
    </row>
    <row r="64" spans="4:6" ht="12.75">
      <c r="D64" s="25"/>
      <c r="F64" s="49"/>
    </row>
    <row r="65" spans="4:6" ht="12.75">
      <c r="D65" s="25"/>
      <c r="F65" s="49"/>
    </row>
    <row r="66" spans="4:6" ht="12.75">
      <c r="D66" s="25"/>
      <c r="F66" s="49"/>
    </row>
    <row r="67" spans="4:6" ht="12.75">
      <c r="D67" s="25"/>
      <c r="F67" s="49"/>
    </row>
    <row r="68" spans="4:6" ht="12.75">
      <c r="D68" s="25"/>
      <c r="F68" s="49"/>
    </row>
    <row r="69" spans="4:6" ht="12.75">
      <c r="D69" s="25"/>
      <c r="F69" s="49"/>
    </row>
    <row r="70" spans="4:6" ht="12.75">
      <c r="D70" s="25"/>
      <c r="F70" s="49"/>
    </row>
    <row r="71" ht="12.75">
      <c r="D71" s="25"/>
    </row>
    <row r="72" ht="12.75">
      <c r="D72" s="25"/>
    </row>
    <row r="73" ht="12.75">
      <c r="D73" s="25"/>
    </row>
    <row r="74" ht="12.75">
      <c r="D74" s="25"/>
    </row>
    <row r="75" ht="12.75">
      <c r="D75" s="25"/>
    </row>
    <row r="76" ht="12.75">
      <c r="D76" s="25"/>
    </row>
    <row r="77" ht="12.75">
      <c r="D77" s="25"/>
    </row>
    <row r="78" ht="12.75">
      <c r="D78" s="25"/>
    </row>
    <row r="79" ht="12.75">
      <c r="D79" s="25"/>
    </row>
    <row r="80" ht="12.75">
      <c r="D80" s="25"/>
    </row>
    <row r="81" ht="12.75">
      <c r="D81" s="25"/>
    </row>
    <row r="82" ht="12.75">
      <c r="D82" s="25"/>
    </row>
    <row r="83" ht="12.75">
      <c r="D83" s="25"/>
    </row>
    <row r="84" ht="12.75">
      <c r="D84" s="25"/>
    </row>
    <row r="85" ht="12.75">
      <c r="D85" s="25"/>
    </row>
    <row r="86" ht="12.75">
      <c r="D86" s="25"/>
    </row>
    <row r="87" ht="12.75">
      <c r="D87" s="25"/>
    </row>
    <row r="88" ht="12.75">
      <c r="D88" s="25"/>
    </row>
    <row r="89" ht="12.75">
      <c r="D89" s="25"/>
    </row>
    <row r="90" ht="12.75">
      <c r="D90" s="25"/>
    </row>
    <row r="91" ht="12.75">
      <c r="D91" s="25"/>
    </row>
    <row r="92" ht="12.75">
      <c r="D92" s="25"/>
    </row>
    <row r="93" ht="12.75">
      <c r="D93" s="25"/>
    </row>
    <row r="94" ht="12.75">
      <c r="D94" s="25"/>
    </row>
    <row r="95" ht="12.75">
      <c r="D95" s="25"/>
    </row>
    <row r="96" ht="12.75">
      <c r="D96" s="25"/>
    </row>
    <row r="97" ht="12.75">
      <c r="D97" s="25"/>
    </row>
    <row r="98" ht="12.75">
      <c r="D98" s="25"/>
    </row>
    <row r="99" ht="12.75">
      <c r="D99" s="25"/>
    </row>
    <row r="100" ht="12.75">
      <c r="D100" s="25"/>
    </row>
    <row r="101" ht="12.75">
      <c r="D101" s="25"/>
    </row>
    <row r="102" ht="12.75">
      <c r="D102" s="25"/>
    </row>
    <row r="103" ht="12.75">
      <c r="D103" s="25"/>
    </row>
    <row r="104" ht="12.75">
      <c r="D104" s="25"/>
    </row>
    <row r="105" ht="12.75">
      <c r="D105" s="25"/>
    </row>
    <row r="106" ht="12.75">
      <c r="D106" s="25"/>
    </row>
    <row r="107" ht="12.75">
      <c r="D107" s="25"/>
    </row>
    <row r="108" ht="12.75">
      <c r="D108" s="25"/>
    </row>
    <row r="109" ht="12.75">
      <c r="D109" s="25"/>
    </row>
    <row r="110" ht="12.75">
      <c r="D110" s="25"/>
    </row>
    <row r="111" ht="12.75">
      <c r="D111" s="25"/>
    </row>
    <row r="112" ht="12.75">
      <c r="D112" s="25"/>
    </row>
    <row r="113" ht="12.75">
      <c r="D113" s="25"/>
    </row>
    <row r="114" ht="12.75">
      <c r="D114" s="25"/>
    </row>
    <row r="115" ht="12.75">
      <c r="D115" s="25"/>
    </row>
    <row r="116" ht="12.75">
      <c r="D116" s="25"/>
    </row>
    <row r="117" ht="12.75">
      <c r="D117" s="25"/>
    </row>
    <row r="118" ht="12.75">
      <c r="D118" s="25"/>
    </row>
    <row r="119" ht="12.75">
      <c r="D119" s="25"/>
    </row>
    <row r="120" ht="12.75">
      <c r="D120" s="25"/>
    </row>
    <row r="121" ht="12.75">
      <c r="D121" s="25"/>
    </row>
    <row r="122" ht="12.75">
      <c r="D122" s="25"/>
    </row>
    <row r="123" ht="12.75">
      <c r="D123" s="25"/>
    </row>
    <row r="124" ht="12.75">
      <c r="D124" s="25"/>
    </row>
    <row r="125" ht="12.75">
      <c r="D125" s="25"/>
    </row>
    <row r="126" ht="12.75">
      <c r="D126" s="25"/>
    </row>
    <row r="127" ht="12.75">
      <c r="D127" s="25"/>
    </row>
    <row r="128" ht="12.75">
      <c r="D128" s="25"/>
    </row>
    <row r="129" ht="12.75">
      <c r="D129" s="25"/>
    </row>
    <row r="130" ht="12.75">
      <c r="D130" s="25"/>
    </row>
    <row r="131" ht="12.75">
      <c r="D131" s="25"/>
    </row>
    <row r="132" ht="12.75">
      <c r="D132" s="25"/>
    </row>
    <row r="133" ht="12.75">
      <c r="D133" s="25"/>
    </row>
    <row r="134" ht="12.75">
      <c r="D134" s="25"/>
    </row>
    <row r="135" ht="12.75">
      <c r="D135" s="25"/>
    </row>
    <row r="136" ht="12.75">
      <c r="D136" s="25"/>
    </row>
    <row r="137" ht="12.75">
      <c r="D137" s="25"/>
    </row>
    <row r="138" ht="12.75">
      <c r="D138" s="25"/>
    </row>
    <row r="139" ht="12.75">
      <c r="D139" s="25"/>
    </row>
    <row r="140" ht="12.75">
      <c r="D140" s="25"/>
    </row>
    <row r="141" ht="12.75">
      <c r="D141" s="25"/>
    </row>
    <row r="142" ht="12.75">
      <c r="D142" s="25"/>
    </row>
    <row r="143" ht="12.75">
      <c r="D143" s="25"/>
    </row>
    <row r="144" ht="12.75">
      <c r="D144" s="25"/>
    </row>
    <row r="145" ht="12.75">
      <c r="D145" s="25"/>
    </row>
    <row r="146" ht="12.75">
      <c r="D146" s="25"/>
    </row>
    <row r="147" ht="12.75">
      <c r="D147" s="25"/>
    </row>
    <row r="148" ht="12.75">
      <c r="D148" s="25"/>
    </row>
    <row r="149" ht="12.75">
      <c r="D149" s="25"/>
    </row>
    <row r="150" ht="12.75">
      <c r="D150" s="25"/>
    </row>
    <row r="151" ht="12.75">
      <c r="D151" s="25"/>
    </row>
    <row r="152" ht="12.75">
      <c r="D152" s="25"/>
    </row>
    <row r="153" ht="12.75">
      <c r="D153" s="25"/>
    </row>
    <row r="154" ht="12.75">
      <c r="D154" s="25"/>
    </row>
    <row r="155" ht="12.75">
      <c r="D155" s="25"/>
    </row>
    <row r="156" ht="12.75">
      <c r="D156" s="25"/>
    </row>
    <row r="157" ht="12.75">
      <c r="D157" s="25"/>
    </row>
  </sheetData>
  <printOptions gridLines="1"/>
  <pageMargins left="0.7480314960629921" right="0.7480314960629921" top="0.984251968503937" bottom="0.984251968503937" header="0.5118110236220472" footer="0.5118110236220472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84"/>
  <sheetViews>
    <sheetView tabSelected="1" workbookViewId="0" topLeftCell="A63">
      <selection activeCell="B91" sqref="B91"/>
    </sheetView>
  </sheetViews>
  <sheetFormatPr defaultColWidth="9.140625" defaultRowHeight="12.75"/>
  <cols>
    <col min="1" max="1" width="20.7109375" style="0" customWidth="1"/>
    <col min="2" max="2" width="45.7109375" style="0" customWidth="1"/>
    <col min="3" max="3" width="20.7109375" style="0" customWidth="1"/>
    <col min="4" max="4" width="10.7109375" style="0" customWidth="1"/>
    <col min="5" max="8" width="15.7109375" style="0" customWidth="1"/>
  </cols>
  <sheetData>
    <row r="1" ht="12.75">
      <c r="A1" s="23">
        <v>36363</v>
      </c>
    </row>
    <row r="3" spans="1:4" ht="20.25">
      <c r="A3" s="64" t="s">
        <v>356</v>
      </c>
      <c r="B3" s="64"/>
      <c r="C3" s="64"/>
      <c r="D3" s="64"/>
    </row>
    <row r="5" spans="1:4" ht="12.75">
      <c r="A5" s="53" t="s">
        <v>357</v>
      </c>
      <c r="B5" s="53" t="s">
        <v>358</v>
      </c>
      <c r="C5" s="53" t="s">
        <v>359</v>
      </c>
      <c r="D5" s="53" t="s">
        <v>360</v>
      </c>
    </row>
    <row r="6" spans="1:4" ht="12.75">
      <c r="A6" s="53" t="s">
        <v>122</v>
      </c>
      <c r="B6" s="53"/>
      <c r="C6" s="53" t="s">
        <v>361</v>
      </c>
      <c r="D6" s="53"/>
    </row>
    <row r="7" spans="1:4" ht="12.75">
      <c r="A7" s="53"/>
      <c r="B7" s="53"/>
      <c r="C7" s="53"/>
      <c r="D7" s="53"/>
    </row>
    <row r="8" spans="1:4" ht="12.75">
      <c r="A8" t="s">
        <v>362</v>
      </c>
      <c r="C8" t="s">
        <v>363</v>
      </c>
      <c r="D8" s="54">
        <v>1000</v>
      </c>
    </row>
    <row r="9" ht="12.75">
      <c r="A9" t="s">
        <v>364</v>
      </c>
    </row>
    <row r="10" spans="1:2" ht="12.75">
      <c r="A10" t="s">
        <v>365</v>
      </c>
      <c r="B10" t="s">
        <v>8</v>
      </c>
    </row>
    <row r="13" spans="1:4" ht="12.75">
      <c r="A13" t="s">
        <v>366</v>
      </c>
      <c r="B13" t="s">
        <v>367</v>
      </c>
      <c r="C13" t="s">
        <v>368</v>
      </c>
      <c r="D13" s="54">
        <v>1120</v>
      </c>
    </row>
    <row r="14" spans="1:2" ht="12.75">
      <c r="A14" t="s">
        <v>369</v>
      </c>
      <c r="B14" t="s">
        <v>370</v>
      </c>
    </row>
    <row r="15" spans="1:2" ht="12.75">
      <c r="A15" t="s">
        <v>365</v>
      </c>
      <c r="B15" t="s">
        <v>371</v>
      </c>
    </row>
    <row r="18" spans="1:4" ht="12.75">
      <c r="A18" t="s">
        <v>372</v>
      </c>
      <c r="B18" t="s">
        <v>373</v>
      </c>
      <c r="C18" t="s">
        <v>374</v>
      </c>
      <c r="D18" s="54">
        <v>1350</v>
      </c>
    </row>
    <row r="19" spans="1:2" ht="12.75">
      <c r="A19" t="s">
        <v>375</v>
      </c>
      <c r="B19" t="s">
        <v>376</v>
      </c>
    </row>
    <row r="20" spans="1:3" ht="12.75">
      <c r="A20" t="s">
        <v>365</v>
      </c>
      <c r="C20" t="s">
        <v>377</v>
      </c>
    </row>
    <row r="21" spans="1:4" ht="12.75">
      <c r="A21" t="s">
        <v>378</v>
      </c>
      <c r="B21" t="s">
        <v>379</v>
      </c>
      <c r="C21" t="s">
        <v>380</v>
      </c>
      <c r="D21" s="54">
        <v>1300</v>
      </c>
    </row>
    <row r="22" ht="12.75">
      <c r="B22" t="s">
        <v>381</v>
      </c>
    </row>
    <row r="25" spans="1:3" ht="12.75">
      <c r="A25" t="s">
        <v>382</v>
      </c>
      <c r="B25" t="s">
        <v>383</v>
      </c>
      <c r="C25" s="54">
        <v>1320</v>
      </c>
    </row>
    <row r="26" spans="1:2" ht="12.75">
      <c r="A26" t="s">
        <v>384</v>
      </c>
      <c r="B26" t="s">
        <v>385</v>
      </c>
    </row>
    <row r="27" spans="1:2" ht="12.75">
      <c r="A27" t="s">
        <v>365</v>
      </c>
      <c r="B27" t="s">
        <v>386</v>
      </c>
    </row>
    <row r="28" ht="12.75">
      <c r="B28" t="s">
        <v>387</v>
      </c>
    </row>
    <row r="29" ht="12.75">
      <c r="B29" t="s">
        <v>388</v>
      </c>
    </row>
    <row r="31" spans="1:4" ht="12.75">
      <c r="A31" t="s">
        <v>389</v>
      </c>
      <c r="B31" t="s">
        <v>390</v>
      </c>
      <c r="C31" t="s">
        <v>391</v>
      </c>
      <c r="D31" s="54">
        <v>1175</v>
      </c>
    </row>
    <row r="32" spans="1:2" ht="12.75">
      <c r="A32" t="s">
        <v>392</v>
      </c>
      <c r="B32" t="s">
        <v>393</v>
      </c>
    </row>
    <row r="33" spans="1:2" ht="12.75">
      <c r="A33" t="s">
        <v>365</v>
      </c>
      <c r="B33" t="s">
        <v>394</v>
      </c>
    </row>
    <row r="36" spans="1:4" ht="12.75">
      <c r="A36" t="s">
        <v>395</v>
      </c>
      <c r="B36" t="s">
        <v>396</v>
      </c>
      <c r="C36" t="s">
        <v>397</v>
      </c>
      <c r="D36" s="54">
        <v>1135</v>
      </c>
    </row>
    <row r="37" spans="1:2" ht="12.75">
      <c r="A37" t="s">
        <v>398</v>
      </c>
      <c r="B37" t="s">
        <v>399</v>
      </c>
    </row>
    <row r="38" spans="1:3" ht="12.75">
      <c r="A38" t="s">
        <v>400</v>
      </c>
      <c r="C38" t="s">
        <v>8</v>
      </c>
    </row>
    <row r="41" spans="1:4" ht="12.75">
      <c r="A41" t="s">
        <v>401</v>
      </c>
      <c r="B41">
        <v>0</v>
      </c>
      <c r="C41" t="s">
        <v>402</v>
      </c>
      <c r="D41">
        <v>745</v>
      </c>
    </row>
    <row r="42" spans="1:2" ht="12.75">
      <c r="A42" t="s">
        <v>403</v>
      </c>
      <c r="B42" t="s">
        <v>404</v>
      </c>
    </row>
    <row r="43" spans="1:3" ht="12.75">
      <c r="A43" t="s">
        <v>405</v>
      </c>
      <c r="B43" t="s">
        <v>406</v>
      </c>
      <c r="C43" t="s">
        <v>407</v>
      </c>
    </row>
    <row r="44" spans="1:4" ht="12.75">
      <c r="A44" t="s">
        <v>408</v>
      </c>
      <c r="C44" t="s">
        <v>409</v>
      </c>
      <c r="D44" t="s">
        <v>410</v>
      </c>
    </row>
    <row r="46" spans="1:4" ht="12.75">
      <c r="A46" t="s">
        <v>411</v>
      </c>
      <c r="B46" t="s">
        <v>412</v>
      </c>
      <c r="C46" t="s">
        <v>413</v>
      </c>
      <c r="D46">
        <v>750</v>
      </c>
    </row>
    <row r="47" ht="12.75">
      <c r="B47" t="s">
        <v>414</v>
      </c>
    </row>
    <row r="49" spans="1:4" ht="12.75">
      <c r="A49" t="s">
        <v>415</v>
      </c>
      <c r="B49" t="s">
        <v>416</v>
      </c>
      <c r="C49" t="s">
        <v>417</v>
      </c>
      <c r="D49">
        <v>750</v>
      </c>
    </row>
    <row r="50" spans="1:2" ht="12.75">
      <c r="A50" t="s">
        <v>418</v>
      </c>
      <c r="B50" t="s">
        <v>419</v>
      </c>
    </row>
    <row r="51" ht="12.75">
      <c r="A51" t="s">
        <v>405</v>
      </c>
    </row>
    <row r="53" spans="1:4" ht="12.75">
      <c r="A53" t="s">
        <v>420</v>
      </c>
      <c r="B53" t="s">
        <v>421</v>
      </c>
      <c r="C53" t="s">
        <v>422</v>
      </c>
      <c r="D53" s="54">
        <v>1180</v>
      </c>
    </row>
    <row r="54" spans="1:2" ht="12.75">
      <c r="A54" t="s">
        <v>423</v>
      </c>
      <c r="B54" t="s">
        <v>424</v>
      </c>
    </row>
    <row r="55" spans="1:3" ht="12.75">
      <c r="A55" t="s">
        <v>400</v>
      </c>
      <c r="C55" t="s">
        <v>8</v>
      </c>
    </row>
    <row r="58" ht="12.75">
      <c r="A58" t="s">
        <v>425</v>
      </c>
    </row>
    <row r="59" spans="1:4" ht="12.75">
      <c r="A59" t="s">
        <v>426</v>
      </c>
      <c r="B59" t="s">
        <v>427</v>
      </c>
      <c r="C59" t="s">
        <v>428</v>
      </c>
      <c r="D59">
        <v>675</v>
      </c>
    </row>
    <row r="60" spans="1:2" ht="12.75">
      <c r="A60" t="s">
        <v>429</v>
      </c>
      <c r="B60" t="s">
        <v>430</v>
      </c>
    </row>
    <row r="61" spans="1:2" ht="12.75">
      <c r="A61" t="s">
        <v>405</v>
      </c>
      <c r="B61" t="s">
        <v>8</v>
      </c>
    </row>
    <row r="64" ht="12.75">
      <c r="F64" t="s">
        <v>360</v>
      </c>
    </row>
    <row r="65" ht="12.75">
      <c r="H65" t="s">
        <v>361</v>
      </c>
    </row>
    <row r="67" spans="1:4" ht="12.75">
      <c r="A67" t="s">
        <v>431</v>
      </c>
      <c r="B67">
        <v>0</v>
      </c>
      <c r="C67" t="s">
        <v>432</v>
      </c>
      <c r="D67">
        <v>475</v>
      </c>
    </row>
    <row r="68" spans="1:2" ht="12.75">
      <c r="A68" t="s">
        <v>433</v>
      </c>
      <c r="B68" t="s">
        <v>434</v>
      </c>
    </row>
    <row r="69" spans="1:3" ht="12.75">
      <c r="A69" t="s">
        <v>405</v>
      </c>
      <c r="B69" t="s">
        <v>406</v>
      </c>
      <c r="C69" t="s">
        <v>406</v>
      </c>
    </row>
    <row r="70" ht="12.75">
      <c r="A70" t="s">
        <v>435</v>
      </c>
    </row>
    <row r="73" ht="12.75">
      <c r="A73" t="s">
        <v>436</v>
      </c>
    </row>
    <row r="74" ht="12.75">
      <c r="A74" t="s">
        <v>400</v>
      </c>
    </row>
    <row r="75" spans="1:4" ht="12.75">
      <c r="A75" t="s">
        <v>437</v>
      </c>
      <c r="B75" t="s">
        <v>438</v>
      </c>
      <c r="C75" t="s">
        <v>439</v>
      </c>
      <c r="D75" s="54">
        <v>1220</v>
      </c>
    </row>
    <row r="76" spans="1:2" ht="12.75">
      <c r="A76" t="s">
        <v>440</v>
      </c>
      <c r="B76" t="s">
        <v>441</v>
      </c>
    </row>
    <row r="77" ht="12.75">
      <c r="B77" t="s">
        <v>442</v>
      </c>
    </row>
    <row r="79" ht="12.75">
      <c r="A79" t="s">
        <v>443</v>
      </c>
    </row>
    <row r="80" spans="1:4" ht="12.75">
      <c r="A80" t="s">
        <v>444</v>
      </c>
      <c r="B80" t="s">
        <v>445</v>
      </c>
      <c r="C80" t="s">
        <v>446</v>
      </c>
      <c r="D80" s="54">
        <v>1350</v>
      </c>
    </row>
    <row r="81" spans="1:2" ht="12.75">
      <c r="A81" t="s">
        <v>400</v>
      </c>
      <c r="B81" t="s">
        <v>447</v>
      </c>
    </row>
    <row r="85" spans="1:4" ht="12.75">
      <c r="A85" t="s">
        <v>448</v>
      </c>
      <c r="B85" t="s">
        <v>449</v>
      </c>
      <c r="C85" t="s">
        <v>450</v>
      </c>
      <c r="D85" s="54">
        <v>1125</v>
      </c>
    </row>
    <row r="86" spans="1:2" ht="12.75">
      <c r="A86" t="s">
        <v>451</v>
      </c>
      <c r="B86" t="s">
        <v>452</v>
      </c>
    </row>
    <row r="87" spans="1:2" ht="12.75">
      <c r="A87" t="s">
        <v>405</v>
      </c>
      <c r="B87" t="s">
        <v>453</v>
      </c>
    </row>
    <row r="89" spans="1:3" ht="12.75">
      <c r="A89" t="s">
        <v>454</v>
      </c>
      <c r="B89" t="s">
        <v>455</v>
      </c>
      <c r="C89" t="s">
        <v>456</v>
      </c>
    </row>
    <row r="90" ht="12.75">
      <c r="B90" t="s">
        <v>457</v>
      </c>
    </row>
    <row r="92" spans="1:3" ht="12.75">
      <c r="A92" t="s">
        <v>458</v>
      </c>
      <c r="B92" t="s">
        <v>459</v>
      </c>
      <c r="C92" t="s">
        <v>450</v>
      </c>
    </row>
    <row r="93" spans="1:2" ht="12.75">
      <c r="A93" t="s">
        <v>460</v>
      </c>
      <c r="B93" t="s">
        <v>461</v>
      </c>
    </row>
    <row r="94" ht="12.75">
      <c r="B94" t="s">
        <v>462</v>
      </c>
    </row>
    <row r="96" spans="1:3" ht="12.75">
      <c r="A96" t="s">
        <v>463</v>
      </c>
      <c r="B96" s="55">
        <v>181</v>
      </c>
      <c r="C96" t="s">
        <v>464</v>
      </c>
    </row>
    <row r="97" ht="12.75">
      <c r="B97" t="s">
        <v>465</v>
      </c>
    </row>
    <row r="98" ht="12.75">
      <c r="B98" t="s">
        <v>466</v>
      </c>
    </row>
    <row r="99" spans="1:2" ht="12.75">
      <c r="A99" t="s">
        <v>351</v>
      </c>
      <c r="B99" t="s">
        <v>352</v>
      </c>
    </row>
    <row r="100" spans="1:2" ht="12.75">
      <c r="A100" t="s">
        <v>351</v>
      </c>
      <c r="B100" t="s">
        <v>353</v>
      </c>
    </row>
    <row r="101" spans="1:3" ht="12.75">
      <c r="A101" t="s">
        <v>467</v>
      </c>
      <c r="B101" t="s">
        <v>468</v>
      </c>
      <c r="C101" t="s">
        <v>469</v>
      </c>
    </row>
    <row r="102" spans="1:3" ht="12.75">
      <c r="A102" t="s">
        <v>470</v>
      </c>
      <c r="B102" t="s">
        <v>471</v>
      </c>
      <c r="C102" t="s">
        <v>472</v>
      </c>
    </row>
    <row r="103" spans="1:3" ht="12.75">
      <c r="A103" t="s">
        <v>473</v>
      </c>
      <c r="B103" t="s">
        <v>474</v>
      </c>
      <c r="C103" t="s">
        <v>475</v>
      </c>
    </row>
    <row r="105" spans="1:4" ht="12.75">
      <c r="A105" t="s">
        <v>476</v>
      </c>
      <c r="B105" t="s">
        <v>477</v>
      </c>
      <c r="C105" t="s">
        <v>478</v>
      </c>
      <c r="D105" s="54">
        <v>1000</v>
      </c>
    </row>
    <row r="106" spans="1:2" ht="12.75">
      <c r="A106" t="s">
        <v>479</v>
      </c>
      <c r="B106" t="s">
        <v>480</v>
      </c>
    </row>
    <row r="107" spans="1:2" ht="12.75">
      <c r="A107" t="s">
        <v>481</v>
      </c>
      <c r="B107" t="s">
        <v>482</v>
      </c>
    </row>
    <row r="110" spans="1:4" ht="12.75">
      <c r="A110" t="s">
        <v>483</v>
      </c>
      <c r="B110" t="s">
        <v>484</v>
      </c>
      <c r="C110" t="s">
        <v>485</v>
      </c>
      <c r="D110">
        <v>725</v>
      </c>
    </row>
    <row r="111" spans="1:2" ht="12.75">
      <c r="A111" t="s">
        <v>486</v>
      </c>
      <c r="B111" t="s">
        <v>487</v>
      </c>
    </row>
    <row r="112" spans="1:3" ht="12.75">
      <c r="A112" t="s">
        <v>488</v>
      </c>
      <c r="B112" t="s">
        <v>406</v>
      </c>
      <c r="C112" t="s">
        <v>406</v>
      </c>
    </row>
    <row r="113" spans="1:2" ht="12.75">
      <c r="A113" t="s">
        <v>47</v>
      </c>
      <c r="B113" t="s">
        <v>489</v>
      </c>
    </row>
    <row r="116" spans="1:4" ht="12.75">
      <c r="A116" t="s">
        <v>490</v>
      </c>
      <c r="B116" t="s">
        <v>491</v>
      </c>
      <c r="C116" t="s">
        <v>492</v>
      </c>
      <c r="D116">
        <v>600</v>
      </c>
    </row>
    <row r="117" spans="1:2" ht="12.75">
      <c r="A117" t="s">
        <v>493</v>
      </c>
      <c r="B117" t="s">
        <v>494</v>
      </c>
    </row>
    <row r="118" spans="1:2" ht="12.75">
      <c r="A118" t="s">
        <v>488</v>
      </c>
      <c r="B118" t="s">
        <v>495</v>
      </c>
    </row>
    <row r="121" spans="1:4" ht="12.75">
      <c r="A121" t="s">
        <v>496</v>
      </c>
      <c r="B121" t="s">
        <v>497</v>
      </c>
      <c r="C121" t="s">
        <v>498</v>
      </c>
      <c r="D121" s="54">
        <v>1190</v>
      </c>
    </row>
    <row r="122" spans="1:2" ht="12.75">
      <c r="A122" t="s">
        <v>499</v>
      </c>
      <c r="B122" t="s">
        <v>500</v>
      </c>
    </row>
    <row r="123" ht="12.75">
      <c r="A123" t="s">
        <v>501</v>
      </c>
    </row>
    <row r="124" ht="12.75">
      <c r="A124" t="s">
        <v>488</v>
      </c>
    </row>
    <row r="126" spans="1:4" ht="12.75">
      <c r="A126" t="s">
        <v>502</v>
      </c>
      <c r="B126" t="s">
        <v>503</v>
      </c>
      <c r="C126" t="s">
        <v>504</v>
      </c>
      <c r="D126" s="54">
        <v>1150</v>
      </c>
    </row>
    <row r="127" spans="1:2" ht="12.75">
      <c r="A127" t="s">
        <v>505</v>
      </c>
      <c r="B127" t="s">
        <v>506</v>
      </c>
    </row>
    <row r="128" spans="1:3" ht="12.75">
      <c r="A128" t="s">
        <v>488</v>
      </c>
      <c r="C128" t="s">
        <v>507</v>
      </c>
    </row>
    <row r="129" ht="12.75">
      <c r="A129" t="s">
        <v>508</v>
      </c>
    </row>
    <row r="130" ht="12.75">
      <c r="A130" t="s">
        <v>509</v>
      </c>
    </row>
    <row r="131" ht="12.75">
      <c r="A131" t="s">
        <v>510</v>
      </c>
    </row>
    <row r="132" ht="12.75">
      <c r="A132" t="s">
        <v>511</v>
      </c>
    </row>
    <row r="133" ht="12.75">
      <c r="A133" t="s">
        <v>512</v>
      </c>
    </row>
    <row r="135" ht="12.75">
      <c r="A135" t="s">
        <v>513</v>
      </c>
    </row>
    <row r="137" spans="1:4" ht="12.75">
      <c r="A137" s="56" t="s">
        <v>514</v>
      </c>
      <c r="B137" s="56" t="s">
        <v>515</v>
      </c>
      <c r="C137" t="s">
        <v>516</v>
      </c>
      <c r="D137" s="54">
        <v>1390</v>
      </c>
    </row>
    <row r="138" ht="12.75">
      <c r="A138" t="s">
        <v>517</v>
      </c>
    </row>
    <row r="139" spans="1:2" ht="12.75">
      <c r="A139" t="s">
        <v>488</v>
      </c>
      <c r="B139" t="s">
        <v>518</v>
      </c>
    </row>
    <row r="142" spans="1:4" ht="12.75">
      <c r="A142" s="56" t="s">
        <v>519</v>
      </c>
      <c r="B142" s="56" t="s">
        <v>520</v>
      </c>
      <c r="C142" s="56" t="s">
        <v>521</v>
      </c>
      <c r="D142" s="54">
        <v>1350</v>
      </c>
    </row>
    <row r="143" ht="12.75">
      <c r="A143" t="s">
        <v>522</v>
      </c>
    </row>
    <row r="144" spans="1:2" ht="12.75">
      <c r="A144" t="s">
        <v>523</v>
      </c>
      <c r="B144" t="s">
        <v>8</v>
      </c>
    </row>
    <row r="145" spans="1:2" ht="12.75">
      <c r="A145" s="56" t="s">
        <v>524</v>
      </c>
      <c r="B145" s="56" t="s">
        <v>525</v>
      </c>
    </row>
    <row r="147" spans="1:2" ht="12.75">
      <c r="A147" t="s">
        <v>526</v>
      </c>
      <c r="B147" t="s">
        <v>527</v>
      </c>
    </row>
    <row r="149" spans="1:4" ht="12.75">
      <c r="A149" t="s">
        <v>528</v>
      </c>
      <c r="B149" t="s">
        <v>529</v>
      </c>
      <c r="C149" t="s">
        <v>530</v>
      </c>
      <c r="D149" s="54">
        <v>1210</v>
      </c>
    </row>
    <row r="150" spans="1:2" ht="12.75">
      <c r="A150" t="s">
        <v>531</v>
      </c>
      <c r="B150" t="s">
        <v>532</v>
      </c>
    </row>
    <row r="151" spans="1:2" ht="12.75">
      <c r="A151" t="s">
        <v>523</v>
      </c>
      <c r="B151" t="s">
        <v>8</v>
      </c>
    </row>
    <row r="154" ht="20.25">
      <c r="A154" s="57" t="s">
        <v>533</v>
      </c>
    </row>
    <row r="156" spans="1:4" ht="12.75">
      <c r="A156" t="s">
        <v>357</v>
      </c>
      <c r="B156" t="s">
        <v>358</v>
      </c>
      <c r="C156" t="s">
        <v>359</v>
      </c>
      <c r="D156" t="s">
        <v>360</v>
      </c>
    </row>
    <row r="157" spans="1:3" ht="12.75">
      <c r="A157" t="s">
        <v>122</v>
      </c>
      <c r="C157" t="s">
        <v>361</v>
      </c>
    </row>
    <row r="159" spans="1:4" ht="12.75">
      <c r="A159" t="s">
        <v>534</v>
      </c>
      <c r="B159">
        <v>0</v>
      </c>
      <c r="D159">
        <v>535</v>
      </c>
    </row>
    <row r="160" ht="12.75">
      <c r="A160" t="s">
        <v>535</v>
      </c>
    </row>
    <row r="161" spans="1:2" ht="12.75">
      <c r="A161" t="s">
        <v>400</v>
      </c>
      <c r="B161" t="s">
        <v>536</v>
      </c>
    </row>
    <row r="162" ht="12.75">
      <c r="A162" t="s">
        <v>537</v>
      </c>
    </row>
    <row r="163" ht="12.75">
      <c r="A163" t="s">
        <v>538</v>
      </c>
    </row>
    <row r="165" spans="1:4" ht="12.75">
      <c r="A165" t="s">
        <v>539</v>
      </c>
      <c r="B165" t="s">
        <v>540</v>
      </c>
      <c r="C165" t="s">
        <v>541</v>
      </c>
      <c r="D165" s="58">
        <v>575</v>
      </c>
    </row>
    <row r="166" spans="1:2" ht="12.75">
      <c r="A166" t="s">
        <v>535</v>
      </c>
      <c r="B166" t="s">
        <v>542</v>
      </c>
    </row>
    <row r="170" spans="1:4" ht="12.75">
      <c r="A170" t="s">
        <v>543</v>
      </c>
      <c r="B170">
        <v>0</v>
      </c>
      <c r="D170">
        <v>860</v>
      </c>
    </row>
    <row r="171" ht="12.75">
      <c r="A171" t="s">
        <v>544</v>
      </c>
    </row>
    <row r="172" spans="1:2" ht="12.75">
      <c r="A172" t="s">
        <v>545</v>
      </c>
      <c r="B172" t="s">
        <v>546</v>
      </c>
    </row>
    <row r="173" spans="1:3" ht="12.75">
      <c r="A173" t="s">
        <v>400</v>
      </c>
      <c r="B173" t="s">
        <v>406</v>
      </c>
      <c r="C173" t="s">
        <v>407</v>
      </c>
    </row>
    <row r="174" spans="1:2" ht="12.75">
      <c r="A174" t="s">
        <v>47</v>
      </c>
      <c r="B174" t="s">
        <v>547</v>
      </c>
    </row>
    <row r="175" ht="12.75">
      <c r="A175" t="s">
        <v>548</v>
      </c>
    </row>
    <row r="176" ht="12.75">
      <c r="A176" t="s">
        <v>549</v>
      </c>
    </row>
    <row r="178" spans="1:4" ht="12.75">
      <c r="A178" t="s">
        <v>550</v>
      </c>
      <c r="B178">
        <v>0</v>
      </c>
      <c r="C178" t="s">
        <v>551</v>
      </c>
      <c r="D178" s="54">
        <v>1320</v>
      </c>
    </row>
    <row r="179" spans="1:2" ht="12.75">
      <c r="A179" t="s">
        <v>552</v>
      </c>
      <c r="B179" t="s">
        <v>553</v>
      </c>
    </row>
    <row r="180" ht="12.75">
      <c r="A180" t="s">
        <v>488</v>
      </c>
    </row>
    <row r="181" spans="1:2" ht="12.75">
      <c r="A181" t="s">
        <v>47</v>
      </c>
      <c r="B181" t="s">
        <v>554</v>
      </c>
    </row>
    <row r="184" ht="12.75">
      <c r="A184" t="s">
        <v>555</v>
      </c>
    </row>
  </sheetData>
  <mergeCells count="1">
    <mergeCell ref="A3:D3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124</v>
      </c>
    </row>
    <row r="2" ht="12.75">
      <c r="A2" t="s">
        <v>107</v>
      </c>
    </row>
    <row r="4" ht="12.75">
      <c r="A4" t="s">
        <v>108</v>
      </c>
    </row>
    <row r="6" spans="1:6" ht="12.75">
      <c r="A6">
        <v>1999</v>
      </c>
      <c r="E6" t="s">
        <v>121</v>
      </c>
      <c r="F6" t="s">
        <v>122</v>
      </c>
    </row>
    <row r="7" spans="2:4" ht="12.75">
      <c r="B7" t="s">
        <v>109</v>
      </c>
      <c r="C7">
        <v>745</v>
      </c>
      <c r="D7">
        <f>+D6+C7-E7</f>
        <v>745</v>
      </c>
    </row>
    <row r="8" spans="2:4" ht="12.75">
      <c r="B8" t="s">
        <v>110</v>
      </c>
      <c r="C8">
        <v>745</v>
      </c>
      <c r="D8">
        <f aca="true" t="shared" si="0" ref="D8:D32">+D7+C8-E8</f>
        <v>1490</v>
      </c>
    </row>
    <row r="9" spans="2:4" ht="12.75">
      <c r="B9" t="s">
        <v>111</v>
      </c>
      <c r="C9">
        <v>745</v>
      </c>
      <c r="D9">
        <f t="shared" si="0"/>
        <v>2235</v>
      </c>
    </row>
    <row r="10" spans="2:6" ht="12.75">
      <c r="B10" t="s">
        <v>112</v>
      </c>
      <c r="C10">
        <v>745</v>
      </c>
      <c r="D10">
        <f t="shared" si="0"/>
        <v>2460</v>
      </c>
      <c r="E10">
        <v>520</v>
      </c>
      <c r="F10" s="31">
        <v>36647</v>
      </c>
    </row>
    <row r="11" spans="2:4" ht="12.75">
      <c r="B11" t="s">
        <v>113</v>
      </c>
      <c r="C11">
        <v>745</v>
      </c>
      <c r="D11">
        <f t="shared" si="0"/>
        <v>3205</v>
      </c>
    </row>
    <row r="12" spans="2:6" ht="12.75">
      <c r="B12" t="s">
        <v>114</v>
      </c>
      <c r="C12">
        <v>745</v>
      </c>
      <c r="D12">
        <f t="shared" si="0"/>
        <v>3650</v>
      </c>
      <c r="E12">
        <v>300</v>
      </c>
      <c r="F12" s="31">
        <v>36617</v>
      </c>
    </row>
    <row r="13" spans="2:6" ht="12.75">
      <c r="B13" t="s">
        <v>115</v>
      </c>
      <c r="C13">
        <v>745</v>
      </c>
      <c r="D13">
        <f t="shared" si="0"/>
        <v>2695</v>
      </c>
      <c r="E13">
        <v>1700</v>
      </c>
      <c r="F13" s="31">
        <v>36739</v>
      </c>
    </row>
    <row r="14" spans="2:6" ht="12.75">
      <c r="B14" t="s">
        <v>116</v>
      </c>
      <c r="C14">
        <v>745</v>
      </c>
      <c r="D14">
        <f t="shared" si="0"/>
        <v>3440</v>
      </c>
      <c r="F14" t="s">
        <v>123</v>
      </c>
    </row>
    <row r="15" spans="2:6" ht="12.75">
      <c r="B15" t="s">
        <v>117</v>
      </c>
      <c r="C15">
        <v>745</v>
      </c>
      <c r="D15">
        <f t="shared" si="0"/>
        <v>3685</v>
      </c>
      <c r="E15">
        <v>500</v>
      </c>
      <c r="F15" s="31">
        <v>36800</v>
      </c>
    </row>
    <row r="16" spans="2:6" ht="12.75">
      <c r="B16" t="s">
        <v>118</v>
      </c>
      <c r="C16">
        <v>745</v>
      </c>
      <c r="D16">
        <f t="shared" si="0"/>
        <v>4430</v>
      </c>
      <c r="F16" t="s">
        <v>123</v>
      </c>
    </row>
    <row r="17" spans="2:7" ht="12.75">
      <c r="B17" t="s">
        <v>119</v>
      </c>
      <c r="C17">
        <v>745</v>
      </c>
      <c r="D17">
        <f t="shared" si="0"/>
        <v>5175</v>
      </c>
      <c r="F17" t="s">
        <v>123</v>
      </c>
      <c r="G17" t="s">
        <v>123</v>
      </c>
    </row>
    <row r="18" spans="1:6" ht="12.75">
      <c r="A18">
        <v>2000</v>
      </c>
      <c r="B18" t="s">
        <v>120</v>
      </c>
      <c r="C18">
        <v>745</v>
      </c>
      <c r="D18">
        <f t="shared" si="0"/>
        <v>5920</v>
      </c>
      <c r="F18" t="s">
        <v>123</v>
      </c>
    </row>
    <row r="19" spans="2:5" ht="12.75">
      <c r="B19" t="s">
        <v>109</v>
      </c>
      <c r="C19">
        <v>0</v>
      </c>
      <c r="D19">
        <f t="shared" si="0"/>
        <v>5170</v>
      </c>
      <c r="E19">
        <v>750</v>
      </c>
    </row>
    <row r="20" spans="2:4" ht="12.75">
      <c r="B20" t="s">
        <v>110</v>
      </c>
      <c r="C20">
        <v>0</v>
      </c>
      <c r="D20">
        <f t="shared" si="0"/>
        <v>5170</v>
      </c>
    </row>
    <row r="21" spans="2:4" ht="12.75">
      <c r="B21" t="s">
        <v>111</v>
      </c>
      <c r="C21">
        <v>0</v>
      </c>
      <c r="D21">
        <f t="shared" si="0"/>
        <v>5170</v>
      </c>
    </row>
    <row r="22" spans="2:4" ht="12.75">
      <c r="B22" t="s">
        <v>112</v>
      </c>
      <c r="C22">
        <v>0</v>
      </c>
      <c r="D22">
        <f t="shared" si="0"/>
        <v>5170</v>
      </c>
    </row>
    <row r="23" spans="2:4" ht="12.75">
      <c r="B23" t="s">
        <v>113</v>
      </c>
      <c r="D23">
        <f t="shared" si="0"/>
        <v>5170</v>
      </c>
    </row>
    <row r="24" spans="2:4" ht="12.75">
      <c r="B24" t="s">
        <v>114</v>
      </c>
      <c r="D24">
        <f t="shared" si="0"/>
        <v>5170</v>
      </c>
    </row>
    <row r="25" spans="2:4" ht="12.75">
      <c r="B25" t="s">
        <v>115</v>
      </c>
      <c r="D25">
        <f t="shared" si="0"/>
        <v>5170</v>
      </c>
    </row>
    <row r="26" spans="2:4" ht="12.75">
      <c r="B26" t="s">
        <v>116</v>
      </c>
      <c r="D26">
        <f t="shared" si="0"/>
        <v>5170</v>
      </c>
    </row>
    <row r="27" spans="2:4" ht="12.75">
      <c r="B27" t="s">
        <v>117</v>
      </c>
      <c r="D27">
        <f t="shared" si="0"/>
        <v>5170</v>
      </c>
    </row>
    <row r="28" spans="2:4" ht="12.75">
      <c r="B28" t="s">
        <v>118</v>
      </c>
      <c r="D28">
        <f t="shared" si="0"/>
        <v>5170</v>
      </c>
    </row>
    <row r="29" spans="2:4" ht="12.75">
      <c r="B29" t="s">
        <v>119</v>
      </c>
      <c r="D29">
        <f t="shared" si="0"/>
        <v>5170</v>
      </c>
    </row>
    <row r="30" spans="2:4" ht="12.75">
      <c r="B30" t="s">
        <v>64</v>
      </c>
      <c r="D30">
        <f t="shared" si="0"/>
        <v>5170</v>
      </c>
    </row>
    <row r="31" ht="12.75">
      <c r="D31">
        <f t="shared" si="0"/>
        <v>5170</v>
      </c>
    </row>
    <row r="32" ht="12.75">
      <c r="D32">
        <f t="shared" si="0"/>
        <v>5170</v>
      </c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129"/>
  <sheetViews>
    <sheetView workbookViewId="0" topLeftCell="A1">
      <pane xSplit="2" ySplit="8" topLeftCell="E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5" sqref="A15"/>
    </sheetView>
  </sheetViews>
  <sheetFormatPr defaultColWidth="9.140625" defaultRowHeight="12.75"/>
  <cols>
    <col min="1" max="1" width="45.7109375" style="14" customWidth="1"/>
    <col min="2" max="2" width="12.7109375" style="14" customWidth="1"/>
    <col min="3" max="15" width="9.7109375" style="14" customWidth="1"/>
    <col min="16" max="16" width="50.7109375" style="14" customWidth="1"/>
    <col min="17" max="17" width="9.7109375" style="14" customWidth="1"/>
    <col min="18" max="18" width="15.7109375" style="14" customWidth="1"/>
    <col min="19" max="20" width="9.7109375" style="14" customWidth="1"/>
    <col min="21" max="16384" width="9.140625" style="14" customWidth="1"/>
  </cols>
  <sheetData>
    <row r="1" spans="1:4" ht="15">
      <c r="A1" s="61" t="s">
        <v>45</v>
      </c>
      <c r="B1" s="61"/>
      <c r="C1" s="61"/>
      <c r="D1" s="61"/>
    </row>
    <row r="2" spans="1:4" ht="15">
      <c r="A2" s="13"/>
      <c r="B2" s="13"/>
      <c r="C2" s="13"/>
      <c r="D2" s="13"/>
    </row>
    <row r="3" spans="1:4" ht="15">
      <c r="A3" s="61" t="s">
        <v>0</v>
      </c>
      <c r="B3" s="61"/>
      <c r="C3" s="61"/>
      <c r="D3" s="61"/>
    </row>
    <row r="4" spans="1:4" ht="15">
      <c r="A4" s="13"/>
      <c r="B4" s="13"/>
      <c r="C4" s="13"/>
      <c r="D4" s="13"/>
    </row>
    <row r="5" spans="1:4" ht="15">
      <c r="A5" s="62" t="s">
        <v>236</v>
      </c>
      <c r="B5" s="62"/>
      <c r="C5" s="62"/>
      <c r="D5" s="61"/>
    </row>
    <row r="6" spans="1:4" ht="15">
      <c r="A6" s="35" t="s">
        <v>237</v>
      </c>
      <c r="B6" s="33"/>
      <c r="C6" s="33"/>
      <c r="D6" s="13"/>
    </row>
    <row r="7" spans="1:4" ht="14.25">
      <c r="A7" s="14" t="s">
        <v>8</v>
      </c>
      <c r="B7" s="36" t="s">
        <v>238</v>
      </c>
      <c r="C7" s="36"/>
      <c r="D7" s="36" t="s">
        <v>147</v>
      </c>
    </row>
    <row r="8" spans="1:20" ht="14.25">
      <c r="A8" s="14" t="s">
        <v>8</v>
      </c>
      <c r="B8" s="36" t="s">
        <v>240</v>
      </c>
      <c r="C8" s="36" t="s">
        <v>302</v>
      </c>
      <c r="D8" s="36" t="s">
        <v>281</v>
      </c>
      <c r="E8" s="36" t="s">
        <v>282</v>
      </c>
      <c r="F8" s="36" t="s">
        <v>283</v>
      </c>
      <c r="G8" s="36" t="s">
        <v>284</v>
      </c>
      <c r="H8" s="36" t="s">
        <v>285</v>
      </c>
      <c r="I8" s="36" t="s">
        <v>286</v>
      </c>
      <c r="J8" s="36" t="s">
        <v>287</v>
      </c>
      <c r="K8" s="36" t="s">
        <v>292</v>
      </c>
      <c r="L8" s="36" t="s">
        <v>291</v>
      </c>
      <c r="M8" s="36" t="s">
        <v>304</v>
      </c>
      <c r="N8" s="45" t="s">
        <v>305</v>
      </c>
      <c r="O8" s="36" t="s">
        <v>303</v>
      </c>
      <c r="P8" s="36" t="s">
        <v>242</v>
      </c>
      <c r="Q8" s="36" t="s">
        <v>288</v>
      </c>
      <c r="R8" s="36" t="s">
        <v>242</v>
      </c>
      <c r="S8" s="36" t="s">
        <v>289</v>
      </c>
      <c r="T8" s="36" t="s">
        <v>242</v>
      </c>
    </row>
    <row r="9" spans="1:20" ht="18" customHeight="1">
      <c r="A9" s="32" t="s">
        <v>243</v>
      </c>
      <c r="B9" s="16">
        <v>830</v>
      </c>
      <c r="C9" s="43">
        <v>830</v>
      </c>
      <c r="D9" s="42">
        <v>830</v>
      </c>
      <c r="E9" s="42">
        <v>830</v>
      </c>
      <c r="F9" s="42">
        <v>830</v>
      </c>
      <c r="G9" s="42">
        <v>830</v>
      </c>
      <c r="H9" s="42">
        <v>830</v>
      </c>
      <c r="I9" s="42">
        <v>830</v>
      </c>
      <c r="J9" s="42">
        <v>830</v>
      </c>
      <c r="K9" s="42">
        <v>830</v>
      </c>
      <c r="L9" s="42">
        <v>0</v>
      </c>
      <c r="M9" s="42">
        <f>SUM(C9:L9)</f>
        <v>7470</v>
      </c>
      <c r="N9" s="46">
        <f>+O9-M9</f>
        <v>830</v>
      </c>
      <c r="O9" s="42">
        <f>+B9*10</f>
        <v>8300</v>
      </c>
      <c r="P9" s="42" t="s">
        <v>293</v>
      </c>
      <c r="Q9" s="42"/>
      <c r="R9" s="42"/>
      <c r="S9" s="42"/>
      <c r="T9" s="42"/>
    </row>
    <row r="10" spans="1:20" ht="18" customHeight="1">
      <c r="A10" s="32" t="s">
        <v>244</v>
      </c>
      <c r="B10" s="16">
        <v>1120</v>
      </c>
      <c r="C10" s="43">
        <v>1120</v>
      </c>
      <c r="D10" s="42">
        <v>1120</v>
      </c>
      <c r="E10" s="42">
        <v>1120</v>
      </c>
      <c r="F10" s="42">
        <v>1120</v>
      </c>
      <c r="G10" s="42">
        <v>1120</v>
      </c>
      <c r="H10" s="42">
        <v>1120</v>
      </c>
      <c r="I10" s="42">
        <v>1120</v>
      </c>
      <c r="J10" s="42">
        <v>1120</v>
      </c>
      <c r="K10" s="42">
        <v>1120</v>
      </c>
      <c r="L10" s="42">
        <v>1120</v>
      </c>
      <c r="M10" s="42">
        <f aca="true" t="shared" si="0" ref="M10:M26">SUM(C10:L10)</f>
        <v>11200</v>
      </c>
      <c r="N10" s="46">
        <f aca="true" t="shared" si="1" ref="N10:N26">+O10-M10</f>
        <v>0</v>
      </c>
      <c r="O10" s="42">
        <f aca="true" t="shared" si="2" ref="O10:O26">+B10*10</f>
        <v>11200</v>
      </c>
      <c r="P10" s="42"/>
      <c r="Q10" s="42"/>
      <c r="R10" s="42"/>
      <c r="S10" s="42"/>
      <c r="T10" s="42"/>
    </row>
    <row r="11" spans="1:20" ht="18" customHeight="1">
      <c r="A11" s="32" t="s">
        <v>247</v>
      </c>
      <c r="B11" s="16">
        <v>1300</v>
      </c>
      <c r="C11" s="43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f t="shared" si="0"/>
        <v>0</v>
      </c>
      <c r="N11" s="46">
        <f t="shared" si="1"/>
        <v>13000</v>
      </c>
      <c r="O11" s="42">
        <f t="shared" si="2"/>
        <v>13000</v>
      </c>
      <c r="P11" s="42" t="s">
        <v>295</v>
      </c>
      <c r="Q11" s="42"/>
      <c r="R11" s="42"/>
      <c r="S11" s="42"/>
      <c r="T11" s="42"/>
    </row>
    <row r="12" spans="1:20" ht="18" customHeight="1">
      <c r="A12" s="32" t="s">
        <v>290</v>
      </c>
      <c r="B12" s="16">
        <v>1235</v>
      </c>
      <c r="C12" s="43">
        <v>1235</v>
      </c>
      <c r="D12" s="42">
        <v>1235</v>
      </c>
      <c r="E12" s="42">
        <v>1235</v>
      </c>
      <c r="F12" s="42">
        <v>1235</v>
      </c>
      <c r="G12" s="42">
        <v>0</v>
      </c>
      <c r="H12" s="42">
        <v>0</v>
      </c>
      <c r="I12" s="42">
        <f>3705-900</f>
        <v>2805</v>
      </c>
      <c r="J12" s="42">
        <f>1235+25+900-25</f>
        <v>2135</v>
      </c>
      <c r="K12" s="42">
        <v>0</v>
      </c>
      <c r="L12" s="42">
        <f>1175+200</f>
        <v>1375</v>
      </c>
      <c r="M12" s="42">
        <f t="shared" si="0"/>
        <v>11255</v>
      </c>
      <c r="N12" s="46">
        <f t="shared" si="1"/>
        <v>1095</v>
      </c>
      <c r="O12" s="42">
        <f t="shared" si="2"/>
        <v>12350</v>
      </c>
      <c r="P12" s="42" t="s">
        <v>294</v>
      </c>
      <c r="Q12" s="42"/>
      <c r="R12" s="42"/>
      <c r="S12" s="42"/>
      <c r="T12" s="42"/>
    </row>
    <row r="13" spans="1:20" ht="18" customHeight="1">
      <c r="A13" s="32" t="s">
        <v>249</v>
      </c>
      <c r="B13" s="16">
        <v>1135</v>
      </c>
      <c r="C13" s="43">
        <v>1135</v>
      </c>
      <c r="D13" s="42">
        <v>1135</v>
      </c>
      <c r="E13" s="42">
        <v>1135</v>
      </c>
      <c r="F13" s="42">
        <v>1135</v>
      </c>
      <c r="G13" s="42">
        <v>1135</v>
      </c>
      <c r="H13" s="42">
        <v>1135</v>
      </c>
      <c r="I13" s="42">
        <v>1135</v>
      </c>
      <c r="J13" s="42" t="s">
        <v>301</v>
      </c>
      <c r="K13" s="42">
        <v>1135</v>
      </c>
      <c r="L13" s="42">
        <v>1135</v>
      </c>
      <c r="M13" s="42">
        <f t="shared" si="0"/>
        <v>10215</v>
      </c>
      <c r="N13" s="46">
        <f t="shared" si="1"/>
        <v>1135</v>
      </c>
      <c r="O13" s="42">
        <f t="shared" si="2"/>
        <v>11350</v>
      </c>
      <c r="P13" s="42"/>
      <c r="Q13" s="42"/>
      <c r="R13" s="42"/>
      <c r="S13" s="42"/>
      <c r="T13" s="42"/>
    </row>
    <row r="14" spans="1:20" ht="18" customHeight="1">
      <c r="A14" s="32" t="s">
        <v>250</v>
      </c>
      <c r="B14" s="16">
        <v>750</v>
      </c>
      <c r="C14" s="43">
        <v>750</v>
      </c>
      <c r="D14" s="42">
        <v>750</v>
      </c>
      <c r="E14" s="42">
        <v>750</v>
      </c>
      <c r="F14" s="42">
        <v>750</v>
      </c>
      <c r="G14" s="42">
        <v>750</v>
      </c>
      <c r="H14" s="42">
        <v>750</v>
      </c>
      <c r="I14" s="42">
        <v>750</v>
      </c>
      <c r="J14" s="42">
        <v>750</v>
      </c>
      <c r="K14" s="42">
        <v>0</v>
      </c>
      <c r="L14" s="42">
        <v>0</v>
      </c>
      <c r="M14" s="42">
        <f t="shared" si="0"/>
        <v>6000</v>
      </c>
      <c r="N14" s="46">
        <f t="shared" si="1"/>
        <v>1500</v>
      </c>
      <c r="O14" s="42">
        <f t="shared" si="2"/>
        <v>7500</v>
      </c>
      <c r="P14" s="42" t="s">
        <v>296</v>
      </c>
      <c r="Q14" s="42"/>
      <c r="R14" s="42"/>
      <c r="S14" s="42"/>
      <c r="T14" s="42"/>
    </row>
    <row r="15" spans="1:20" ht="18" customHeight="1">
      <c r="A15" s="32" t="s">
        <v>251</v>
      </c>
      <c r="B15" s="16">
        <v>1180</v>
      </c>
      <c r="C15" s="43">
        <v>1180</v>
      </c>
      <c r="D15" s="42">
        <v>1180</v>
      </c>
      <c r="E15" s="42">
        <v>1180</v>
      </c>
      <c r="F15" s="42">
        <v>1180</v>
      </c>
      <c r="G15" s="42">
        <v>1180</v>
      </c>
      <c r="H15" s="42">
        <v>1180</v>
      </c>
      <c r="I15" s="42">
        <v>1180</v>
      </c>
      <c r="J15" s="42">
        <v>1180</v>
      </c>
      <c r="K15" s="42">
        <v>1180</v>
      </c>
      <c r="L15" s="42">
        <v>1180</v>
      </c>
      <c r="M15" s="42">
        <f t="shared" si="0"/>
        <v>11800</v>
      </c>
      <c r="N15" s="46">
        <f t="shared" si="1"/>
        <v>0</v>
      </c>
      <c r="O15" s="42">
        <f t="shared" si="2"/>
        <v>11800</v>
      </c>
      <c r="P15" s="42"/>
      <c r="Q15" s="42"/>
      <c r="R15" s="42"/>
      <c r="S15" s="42"/>
      <c r="T15" s="42"/>
    </row>
    <row r="16" spans="1:20" ht="18" customHeight="1">
      <c r="A16" s="32" t="s">
        <v>252</v>
      </c>
      <c r="B16" s="16">
        <v>675</v>
      </c>
      <c r="C16" s="43">
        <v>675</v>
      </c>
      <c r="D16" s="42">
        <v>675</v>
      </c>
      <c r="E16" s="42">
        <v>675</v>
      </c>
      <c r="F16" s="42">
        <v>675</v>
      </c>
      <c r="G16" s="42">
        <v>675</v>
      </c>
      <c r="H16" s="42">
        <v>675</v>
      </c>
      <c r="I16" s="42">
        <v>675</v>
      </c>
      <c r="J16" s="42">
        <v>675</v>
      </c>
      <c r="K16" s="42">
        <v>675</v>
      </c>
      <c r="L16" s="42">
        <v>675</v>
      </c>
      <c r="M16" s="42">
        <f t="shared" si="0"/>
        <v>6750</v>
      </c>
      <c r="N16" s="46">
        <f t="shared" si="1"/>
        <v>0</v>
      </c>
      <c r="O16" s="42">
        <f t="shared" si="2"/>
        <v>6750</v>
      </c>
      <c r="P16" s="42"/>
      <c r="Q16" s="42"/>
      <c r="R16" s="42"/>
      <c r="S16" s="42"/>
      <c r="T16" s="42"/>
    </row>
    <row r="17" spans="1:20" ht="18" customHeight="1">
      <c r="A17" s="32" t="s">
        <v>253</v>
      </c>
      <c r="B17" s="16">
        <v>510</v>
      </c>
      <c r="C17" s="43">
        <v>510</v>
      </c>
      <c r="D17" s="42">
        <v>510</v>
      </c>
      <c r="E17" s="42">
        <v>510</v>
      </c>
      <c r="F17" s="42">
        <v>510</v>
      </c>
      <c r="G17" s="42">
        <v>510</v>
      </c>
      <c r="H17" s="42">
        <v>510</v>
      </c>
      <c r="I17" s="42">
        <v>510</v>
      </c>
      <c r="J17" s="42">
        <v>510</v>
      </c>
      <c r="K17" s="42">
        <v>510</v>
      </c>
      <c r="L17" s="42">
        <v>510</v>
      </c>
      <c r="M17" s="42">
        <f t="shared" si="0"/>
        <v>5100</v>
      </c>
      <c r="N17" s="46">
        <f t="shared" si="1"/>
        <v>0</v>
      </c>
      <c r="O17" s="42">
        <f t="shared" si="2"/>
        <v>5100</v>
      </c>
      <c r="P17" s="42"/>
      <c r="Q17" s="42"/>
      <c r="R17" s="42"/>
      <c r="S17" s="42"/>
      <c r="T17" s="42"/>
    </row>
    <row r="18" spans="1:20" ht="18" customHeight="1">
      <c r="A18" s="32" t="s">
        <v>254</v>
      </c>
      <c r="B18" s="16">
        <v>1350</v>
      </c>
      <c r="C18" s="43">
        <v>1350</v>
      </c>
      <c r="D18" s="42">
        <v>1350</v>
      </c>
      <c r="E18" s="42">
        <v>0</v>
      </c>
      <c r="F18" s="42">
        <v>0</v>
      </c>
      <c r="G18" s="42">
        <v>2700</v>
      </c>
      <c r="H18" s="42">
        <v>1350</v>
      </c>
      <c r="I18" s="42">
        <v>1350</v>
      </c>
      <c r="J18" s="42">
        <v>1350</v>
      </c>
      <c r="K18" s="42">
        <f>340*3+330</f>
        <v>1350</v>
      </c>
      <c r="L18" s="42">
        <v>0</v>
      </c>
      <c r="M18" s="42">
        <f t="shared" si="0"/>
        <v>10800</v>
      </c>
      <c r="N18" s="46">
        <f t="shared" si="1"/>
        <v>2700</v>
      </c>
      <c r="O18" s="42">
        <f t="shared" si="2"/>
        <v>13500</v>
      </c>
      <c r="P18" s="42"/>
      <c r="Q18" s="42"/>
      <c r="R18" s="42"/>
      <c r="S18" s="42"/>
      <c r="T18" s="42"/>
    </row>
    <row r="19" spans="1:20" ht="18" customHeight="1">
      <c r="A19" s="32" t="s">
        <v>255</v>
      </c>
      <c r="B19" s="16">
        <v>1125</v>
      </c>
      <c r="C19" s="43">
        <v>1125</v>
      </c>
      <c r="D19" s="42">
        <v>1125</v>
      </c>
      <c r="E19" s="42">
        <v>1125</v>
      </c>
      <c r="F19" s="42">
        <v>1125</v>
      </c>
      <c r="G19" s="42">
        <v>1125</v>
      </c>
      <c r="H19" s="42">
        <f>281.25+843.75</f>
        <v>1125</v>
      </c>
      <c r="I19" s="42">
        <v>1125</v>
      </c>
      <c r="J19" s="42">
        <v>1125</v>
      </c>
      <c r="K19" s="42">
        <f>281.25+450-843.75</f>
        <v>-112.5</v>
      </c>
      <c r="L19" s="42">
        <f>360+281.25</f>
        <v>641.25</v>
      </c>
      <c r="M19" s="42">
        <f t="shared" si="0"/>
        <v>9528.75</v>
      </c>
      <c r="N19" s="46">
        <f t="shared" si="1"/>
        <v>1721.25</v>
      </c>
      <c r="O19" s="42">
        <f t="shared" si="2"/>
        <v>11250</v>
      </c>
      <c r="P19" s="42" t="s">
        <v>297</v>
      </c>
      <c r="Q19" s="42"/>
      <c r="R19" s="42"/>
      <c r="S19" s="42"/>
      <c r="T19" s="42"/>
    </row>
    <row r="20" spans="1:20" ht="18" customHeight="1">
      <c r="A20" s="32" t="s">
        <v>256</v>
      </c>
      <c r="B20" s="16">
        <v>1000</v>
      </c>
      <c r="C20" s="43">
        <v>1000</v>
      </c>
      <c r="D20" s="42">
        <v>1000</v>
      </c>
      <c r="E20" s="42">
        <v>1000</v>
      </c>
      <c r="F20" s="42">
        <v>1000</v>
      </c>
      <c r="G20" s="42">
        <v>1000</v>
      </c>
      <c r="H20" s="42">
        <v>1000</v>
      </c>
      <c r="I20" s="42">
        <v>1000</v>
      </c>
      <c r="J20" s="42">
        <v>1000</v>
      </c>
      <c r="K20" s="42">
        <v>1000</v>
      </c>
      <c r="L20" s="42">
        <v>1000</v>
      </c>
      <c r="M20" s="42">
        <f t="shared" si="0"/>
        <v>10000</v>
      </c>
      <c r="N20" s="46">
        <f t="shared" si="1"/>
        <v>0</v>
      </c>
      <c r="O20" s="42">
        <f t="shared" si="2"/>
        <v>10000</v>
      </c>
      <c r="P20" s="42"/>
      <c r="Q20" s="42"/>
      <c r="R20" s="42"/>
      <c r="S20" s="42"/>
      <c r="T20" s="42"/>
    </row>
    <row r="21" spans="1:20" ht="18" customHeight="1">
      <c r="A21" s="32" t="s">
        <v>257</v>
      </c>
      <c r="B21" s="16">
        <v>725</v>
      </c>
      <c r="C21" s="43">
        <v>725</v>
      </c>
      <c r="D21" s="42">
        <v>725</v>
      </c>
      <c r="E21" s="42">
        <v>725</v>
      </c>
      <c r="F21" s="42">
        <v>725</v>
      </c>
      <c r="G21" s="42">
        <v>725</v>
      </c>
      <c r="H21" s="42">
        <v>725</v>
      </c>
      <c r="I21" s="42">
        <v>725</v>
      </c>
      <c r="J21" s="42">
        <v>725</v>
      </c>
      <c r="K21" s="42">
        <v>725</v>
      </c>
      <c r="L21" s="42">
        <v>725</v>
      </c>
      <c r="M21" s="42">
        <f t="shared" si="0"/>
        <v>7250</v>
      </c>
      <c r="N21" s="46">
        <f t="shared" si="1"/>
        <v>0</v>
      </c>
      <c r="O21" s="42">
        <f t="shared" si="2"/>
        <v>7250</v>
      </c>
      <c r="P21" s="42"/>
      <c r="Q21" s="42"/>
      <c r="R21" s="42"/>
      <c r="S21" s="42"/>
      <c r="T21" s="42"/>
    </row>
    <row r="22" spans="1:20" ht="18" customHeight="1">
      <c r="A22" s="32" t="s">
        <v>258</v>
      </c>
      <c r="B22" s="16">
        <v>660</v>
      </c>
      <c r="C22" s="43">
        <v>660</v>
      </c>
      <c r="D22" s="42">
        <v>660</v>
      </c>
      <c r="E22" s="42">
        <v>0</v>
      </c>
      <c r="F22" s="42">
        <f>660*2</f>
        <v>1320</v>
      </c>
      <c r="G22" s="42">
        <v>660</v>
      </c>
      <c r="H22" s="42">
        <v>660</v>
      </c>
      <c r="I22" s="42">
        <v>660</v>
      </c>
      <c r="J22" s="42">
        <v>660</v>
      </c>
      <c r="K22" s="42">
        <v>660</v>
      </c>
      <c r="L22" s="42">
        <v>660</v>
      </c>
      <c r="M22" s="42">
        <f t="shared" si="0"/>
        <v>6600</v>
      </c>
      <c r="N22" s="46">
        <f t="shared" si="1"/>
        <v>0</v>
      </c>
      <c r="O22" s="42">
        <f t="shared" si="2"/>
        <v>6600</v>
      </c>
      <c r="P22" s="42"/>
      <c r="Q22" s="42"/>
      <c r="R22" s="42"/>
      <c r="S22" s="42"/>
      <c r="T22" s="42"/>
    </row>
    <row r="23" spans="1:20" ht="18" customHeight="1">
      <c r="A23" s="32" t="s">
        <v>259</v>
      </c>
      <c r="B23" s="16">
        <v>1190</v>
      </c>
      <c r="C23" s="43">
        <v>1190</v>
      </c>
      <c r="D23" s="42">
        <v>1190</v>
      </c>
      <c r="E23" s="42">
        <v>1190</v>
      </c>
      <c r="F23" s="42">
        <v>1190</v>
      </c>
      <c r="G23" s="42">
        <v>1190</v>
      </c>
      <c r="H23" s="42">
        <v>1190</v>
      </c>
      <c r="I23" s="42">
        <v>1190</v>
      </c>
      <c r="J23" s="42" t="s">
        <v>301</v>
      </c>
      <c r="K23" s="42">
        <v>1190</v>
      </c>
      <c r="L23" s="42">
        <v>0</v>
      </c>
      <c r="M23" s="42">
        <f t="shared" si="0"/>
        <v>9520</v>
      </c>
      <c r="N23" s="46">
        <f t="shared" si="1"/>
        <v>2380</v>
      </c>
      <c r="O23" s="42">
        <f t="shared" si="2"/>
        <v>11900</v>
      </c>
      <c r="P23" s="42" t="s">
        <v>298</v>
      </c>
      <c r="Q23" s="42"/>
      <c r="R23" s="42"/>
      <c r="S23" s="42"/>
      <c r="T23" s="42"/>
    </row>
    <row r="24" spans="1:20" ht="18" customHeight="1">
      <c r="A24" s="32" t="s">
        <v>260</v>
      </c>
      <c r="B24" s="16">
        <v>1235</v>
      </c>
      <c r="C24" s="43">
        <v>1235</v>
      </c>
      <c r="D24" s="42">
        <v>1235</v>
      </c>
      <c r="E24" s="42">
        <v>1235</v>
      </c>
      <c r="F24" s="42">
        <v>1235</v>
      </c>
      <c r="G24" s="42">
        <v>1235</v>
      </c>
      <c r="H24" s="42">
        <v>1235</v>
      </c>
      <c r="I24" s="42">
        <v>1235</v>
      </c>
      <c r="J24" s="42">
        <v>1235</v>
      </c>
      <c r="K24" s="42">
        <v>1235</v>
      </c>
      <c r="L24" s="42">
        <v>1235</v>
      </c>
      <c r="M24" s="42">
        <f t="shared" si="0"/>
        <v>12350</v>
      </c>
      <c r="N24" s="46">
        <f t="shared" si="1"/>
        <v>0</v>
      </c>
      <c r="O24" s="42">
        <f t="shared" si="2"/>
        <v>12350</v>
      </c>
      <c r="P24" s="42"/>
      <c r="Q24" s="42"/>
      <c r="R24" s="42"/>
      <c r="S24" s="42"/>
      <c r="T24" s="42"/>
    </row>
    <row r="25" spans="1:20" ht="18" customHeight="1">
      <c r="A25" s="32" t="s">
        <v>261</v>
      </c>
      <c r="B25" s="16">
        <v>1350</v>
      </c>
      <c r="C25" s="43">
        <v>0</v>
      </c>
      <c r="D25" s="42">
        <v>1350</v>
      </c>
      <c r="E25" s="42">
        <v>1350</v>
      </c>
      <c r="F25" s="42">
        <v>1350</v>
      </c>
      <c r="G25" s="42">
        <v>1350</v>
      </c>
      <c r="H25" s="42">
        <v>1350</v>
      </c>
      <c r="I25" s="42">
        <v>1350</v>
      </c>
      <c r="J25" s="42">
        <v>1350</v>
      </c>
      <c r="K25" s="42">
        <v>0</v>
      </c>
      <c r="L25" s="42">
        <v>0</v>
      </c>
      <c r="M25" s="42">
        <f t="shared" si="0"/>
        <v>9450</v>
      </c>
      <c r="N25" s="46">
        <f t="shared" si="1"/>
        <v>4050</v>
      </c>
      <c r="O25" s="42">
        <f t="shared" si="2"/>
        <v>13500</v>
      </c>
      <c r="P25" s="42" t="s">
        <v>299</v>
      </c>
      <c r="Q25" s="42"/>
      <c r="R25" s="42"/>
      <c r="S25" s="42"/>
      <c r="T25" s="42"/>
    </row>
    <row r="26" spans="1:20" ht="18" customHeight="1">
      <c r="A26" s="32" t="s">
        <v>262</v>
      </c>
      <c r="B26" s="37">
        <v>1210</v>
      </c>
      <c r="C26" s="44">
        <v>1210</v>
      </c>
      <c r="D26" s="42">
        <v>1210</v>
      </c>
      <c r="E26" s="42">
        <v>1210</v>
      </c>
      <c r="F26" s="42">
        <v>1210</v>
      </c>
      <c r="G26" s="42">
        <v>1210</v>
      </c>
      <c r="H26" s="42">
        <v>1210</v>
      </c>
      <c r="I26" s="42">
        <v>1210</v>
      </c>
      <c r="J26" s="42">
        <v>1210</v>
      </c>
      <c r="K26" s="42">
        <v>1210</v>
      </c>
      <c r="L26" s="42">
        <v>1210</v>
      </c>
      <c r="M26" s="42">
        <f t="shared" si="0"/>
        <v>12100</v>
      </c>
      <c r="N26" s="46">
        <f t="shared" si="1"/>
        <v>0</v>
      </c>
      <c r="O26" s="42">
        <f t="shared" si="2"/>
        <v>12100</v>
      </c>
      <c r="P26" s="42"/>
      <c r="Q26" s="42"/>
      <c r="R26" s="42"/>
      <c r="S26" s="42"/>
      <c r="T26" s="42"/>
    </row>
    <row r="27" spans="1:20" ht="18" customHeight="1">
      <c r="A27" s="32" t="s">
        <v>27</v>
      </c>
      <c r="B27" s="16">
        <f>SUM(B9:B26)</f>
        <v>18580</v>
      </c>
      <c r="C27" s="43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6"/>
      <c r="O27" s="42"/>
      <c r="P27" s="42"/>
      <c r="Q27" s="42"/>
      <c r="R27" s="42"/>
      <c r="S27" s="42"/>
      <c r="T27" s="42"/>
    </row>
    <row r="28" spans="1:20" ht="18" customHeight="1">
      <c r="A28" s="38"/>
      <c r="B28" s="16" t="s">
        <v>8</v>
      </c>
      <c r="C28" s="43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6"/>
      <c r="O28" s="42"/>
      <c r="P28" s="42"/>
      <c r="Q28" s="42"/>
      <c r="R28" s="42"/>
      <c r="S28" s="42"/>
      <c r="T28" s="42"/>
    </row>
    <row r="29" spans="1:20" ht="18" customHeight="1">
      <c r="A29" s="32"/>
      <c r="B29" s="16"/>
      <c r="C29" s="4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6"/>
      <c r="O29" s="42"/>
      <c r="P29" s="42"/>
      <c r="Q29" s="42"/>
      <c r="R29" s="42"/>
      <c r="S29" s="42"/>
      <c r="T29" s="42"/>
    </row>
    <row r="30" spans="1:20" ht="18" customHeight="1">
      <c r="A30" s="32" t="s">
        <v>263</v>
      </c>
      <c r="B30" s="16">
        <v>575</v>
      </c>
      <c r="C30" s="43">
        <v>575</v>
      </c>
      <c r="D30" s="42">
        <v>575</v>
      </c>
      <c r="E30" s="42">
        <v>575</v>
      </c>
      <c r="F30" s="42">
        <v>575</v>
      </c>
      <c r="G30" s="42">
        <v>575</v>
      </c>
      <c r="H30" s="42">
        <v>575</v>
      </c>
      <c r="I30" s="42">
        <v>575</v>
      </c>
      <c r="J30" s="42">
        <v>575</v>
      </c>
      <c r="K30" s="42">
        <v>575</v>
      </c>
      <c r="L30" s="42">
        <v>575</v>
      </c>
      <c r="M30" s="42"/>
      <c r="N30" s="46"/>
      <c r="O30" s="42"/>
      <c r="P30" s="42"/>
      <c r="Q30" s="42"/>
      <c r="R30" s="42"/>
      <c r="S30" s="42"/>
      <c r="T30" s="42"/>
    </row>
    <row r="31" spans="1:20" ht="18" customHeight="1">
      <c r="A31" s="32" t="s">
        <v>264</v>
      </c>
      <c r="B31" s="16">
        <v>880</v>
      </c>
      <c r="C31" s="43">
        <v>880</v>
      </c>
      <c r="D31" s="42">
        <v>880</v>
      </c>
      <c r="E31" s="42">
        <f>880*2</f>
        <v>1760</v>
      </c>
      <c r="F31" s="42">
        <v>880</v>
      </c>
      <c r="G31" s="42">
        <v>880</v>
      </c>
      <c r="H31" s="42">
        <v>880</v>
      </c>
      <c r="I31" s="42">
        <v>880</v>
      </c>
      <c r="J31" s="42">
        <v>880</v>
      </c>
      <c r="K31" s="42">
        <v>880</v>
      </c>
      <c r="L31" s="42">
        <v>880</v>
      </c>
      <c r="M31" s="42"/>
      <c r="N31" s="46"/>
      <c r="O31" s="42"/>
      <c r="P31" s="42"/>
      <c r="Q31" s="42"/>
      <c r="R31" s="42"/>
      <c r="S31" s="42"/>
      <c r="T31" s="42"/>
    </row>
    <row r="32" spans="1:20" ht="18" customHeight="1">
      <c r="A32" s="32" t="s">
        <v>265</v>
      </c>
      <c r="B32" s="37">
        <v>1320</v>
      </c>
      <c r="C32" s="44">
        <v>1320</v>
      </c>
      <c r="D32" s="42">
        <v>1320</v>
      </c>
      <c r="E32" s="42">
        <v>1320</v>
      </c>
      <c r="F32" s="42">
        <v>1320</v>
      </c>
      <c r="G32" s="42">
        <v>1320</v>
      </c>
      <c r="H32" s="42">
        <v>1320</v>
      </c>
      <c r="I32" s="42">
        <v>1320</v>
      </c>
      <c r="J32" s="42">
        <f>1320-1320</f>
        <v>0</v>
      </c>
      <c r="K32" s="42">
        <v>1320</v>
      </c>
      <c r="L32" s="42">
        <v>-1320</v>
      </c>
      <c r="M32" s="42"/>
      <c r="N32" s="46"/>
      <c r="O32" s="42"/>
      <c r="P32" s="42" t="s">
        <v>300</v>
      </c>
      <c r="Q32" s="42"/>
      <c r="R32" s="42"/>
      <c r="S32" s="42"/>
      <c r="T32" s="42"/>
    </row>
    <row r="33" spans="1:20" ht="18" customHeight="1">
      <c r="A33" s="32" t="s">
        <v>40</v>
      </c>
      <c r="B33" s="16">
        <f>SUM(B30:B32)</f>
        <v>2775</v>
      </c>
      <c r="C33" s="42">
        <f aca="true" t="shared" si="3" ref="C33:K33">SUM(C9:C32)</f>
        <v>18705</v>
      </c>
      <c r="D33" s="42">
        <f t="shared" si="3"/>
        <v>20055</v>
      </c>
      <c r="E33" s="42">
        <f t="shared" si="3"/>
        <v>18925</v>
      </c>
      <c r="F33" s="42">
        <f t="shared" si="3"/>
        <v>19365</v>
      </c>
      <c r="G33" s="42">
        <f t="shared" si="3"/>
        <v>20170</v>
      </c>
      <c r="H33" s="42">
        <f t="shared" si="3"/>
        <v>18820</v>
      </c>
      <c r="I33" s="42">
        <f t="shared" si="3"/>
        <v>21625</v>
      </c>
      <c r="J33" s="42">
        <f t="shared" si="3"/>
        <v>17310</v>
      </c>
      <c r="K33" s="42">
        <f t="shared" si="3"/>
        <v>15482.5</v>
      </c>
      <c r="L33" s="42">
        <f>SUM(L9:L32)</f>
        <v>11601.25</v>
      </c>
      <c r="M33" s="42"/>
      <c r="N33" s="46"/>
      <c r="O33" s="42"/>
      <c r="P33" s="42"/>
      <c r="Q33" s="42"/>
      <c r="R33" s="42">
        <f>SUM(C33:L33)</f>
        <v>182058.75</v>
      </c>
      <c r="S33" s="42"/>
      <c r="T33" s="42"/>
    </row>
    <row r="34" spans="1:18" ht="14.25">
      <c r="A34" s="32"/>
      <c r="B34" s="16">
        <f>+B33+B27</f>
        <v>21355</v>
      </c>
      <c r="C34" s="16"/>
      <c r="D34" s="16" t="s">
        <v>8</v>
      </c>
      <c r="N34" s="47"/>
      <c r="Q34" s="14">
        <f>21355*10</f>
        <v>213550</v>
      </c>
      <c r="R34" s="42">
        <f>+Q34-R33</f>
        <v>31491.25</v>
      </c>
    </row>
    <row r="35" spans="1:14" ht="14.25">
      <c r="A35" s="16" t="s">
        <v>266</v>
      </c>
      <c r="B35" s="16"/>
      <c r="C35" s="16"/>
      <c r="D35" s="16" t="s">
        <v>8</v>
      </c>
      <c r="N35" s="47"/>
    </row>
    <row r="36" spans="1:14" ht="14.25">
      <c r="A36" s="16"/>
      <c r="B36" s="16" t="s">
        <v>8</v>
      </c>
      <c r="C36" s="16"/>
      <c r="D36" s="16"/>
      <c r="N36" s="47"/>
    </row>
    <row r="37" spans="1:4" ht="14.25">
      <c r="A37" s="16"/>
      <c r="B37" s="16" t="s">
        <v>8</v>
      </c>
      <c r="C37" s="16"/>
      <c r="D37" s="16"/>
    </row>
    <row r="39" spans="1:4" ht="14.25">
      <c r="A39" s="16"/>
      <c r="B39" s="16"/>
      <c r="C39" s="16"/>
      <c r="D39" s="16"/>
    </row>
    <row r="40" spans="1:4" ht="14.25">
      <c r="A40" s="16"/>
      <c r="B40" s="16"/>
      <c r="C40" s="16"/>
      <c r="D40" s="37"/>
    </row>
    <row r="41" spans="1:3" ht="15">
      <c r="A41" s="17"/>
      <c r="B41" s="17"/>
      <c r="C41" s="17"/>
    </row>
    <row r="43" spans="1:4" ht="15">
      <c r="A43" s="59"/>
      <c r="B43" s="59"/>
      <c r="C43" s="59"/>
      <c r="D43" s="59"/>
    </row>
    <row r="44" spans="1:4" ht="15">
      <c r="A44" s="17"/>
      <c r="B44" s="17"/>
      <c r="C44" s="17"/>
      <c r="D44" s="17"/>
    </row>
    <row r="45" spans="1:4" ht="15">
      <c r="A45" s="61"/>
      <c r="B45" s="61"/>
      <c r="C45" s="61"/>
      <c r="D45" s="61"/>
    </row>
    <row r="46" spans="1:4" ht="15">
      <c r="A46" s="17"/>
      <c r="B46" s="17"/>
      <c r="C46" s="17"/>
      <c r="D46" s="17"/>
    </row>
    <row r="47" spans="1:4" ht="15">
      <c r="A47" s="62"/>
      <c r="B47" s="62"/>
      <c r="C47" s="62"/>
      <c r="D47" s="61"/>
    </row>
    <row r="48" spans="1:4" ht="14.25">
      <c r="A48" s="16"/>
      <c r="B48" s="16"/>
      <c r="C48" s="16"/>
      <c r="D48" s="16"/>
    </row>
    <row r="49" spans="1:4" ht="14.25">
      <c r="A49" s="16"/>
      <c r="B49" s="16"/>
      <c r="C49" s="16"/>
      <c r="D49" s="16"/>
    </row>
    <row r="50" spans="1:4" ht="14.25">
      <c r="A50" s="16"/>
      <c r="B50" s="16"/>
      <c r="C50" s="16"/>
      <c r="D50" s="16"/>
    </row>
    <row r="55" spans="1:4" ht="14.25">
      <c r="A55" s="16"/>
      <c r="B55" s="16"/>
      <c r="C55" s="16"/>
      <c r="D55" s="16"/>
    </row>
    <row r="56" spans="1:4" ht="14.25">
      <c r="A56" s="16"/>
      <c r="B56" s="16"/>
      <c r="C56" s="16"/>
      <c r="D56" s="16"/>
    </row>
    <row r="57" spans="1:4" ht="14.25">
      <c r="A57" s="16"/>
      <c r="B57" s="16"/>
      <c r="C57" s="16"/>
      <c r="D57" s="16"/>
    </row>
    <row r="58" spans="1:4" ht="14.25">
      <c r="A58" s="16"/>
      <c r="B58" s="16"/>
      <c r="C58" s="16"/>
      <c r="D58" s="16"/>
    </row>
    <row r="59" spans="1:4" ht="14.25">
      <c r="A59" s="16"/>
      <c r="B59" s="16"/>
      <c r="C59" s="16"/>
      <c r="D59" s="16"/>
    </row>
    <row r="60" spans="1:4" ht="14.25">
      <c r="A60" s="16"/>
      <c r="B60" s="16"/>
      <c r="C60" s="16"/>
      <c r="D60" s="16"/>
    </row>
    <row r="61" spans="1:4" ht="14.25">
      <c r="A61" s="16"/>
      <c r="B61" s="16"/>
      <c r="C61" s="16"/>
      <c r="D61" s="37"/>
    </row>
    <row r="62" spans="1:4" ht="14.25">
      <c r="A62" s="16"/>
      <c r="B62" s="16"/>
      <c r="C62" s="16"/>
      <c r="D62" s="16"/>
    </row>
    <row r="63" spans="1:4" ht="15.75" thickBot="1">
      <c r="A63" s="17"/>
      <c r="B63" s="17"/>
      <c r="C63" s="17"/>
      <c r="D63" s="39"/>
    </row>
    <row r="64" spans="1:4" ht="15" thickTop="1">
      <c r="A64" s="16"/>
      <c r="B64" s="16"/>
      <c r="C64" s="16"/>
      <c r="D64" s="16"/>
    </row>
    <row r="65" spans="1:4" ht="14.25">
      <c r="A65" s="16"/>
      <c r="B65" s="16"/>
      <c r="C65" s="16"/>
      <c r="D65" s="16"/>
    </row>
    <row r="66" spans="1:4" ht="14.25">
      <c r="A66" s="16"/>
      <c r="B66" s="16"/>
      <c r="C66" s="16"/>
      <c r="D66" s="16"/>
    </row>
    <row r="67" spans="1:4" ht="14.25">
      <c r="A67" s="16"/>
      <c r="B67" s="16"/>
      <c r="C67" s="16"/>
      <c r="D67" s="16"/>
    </row>
    <row r="68" spans="1:4" ht="14.25">
      <c r="A68" s="16"/>
      <c r="B68" s="16"/>
      <c r="C68" s="16"/>
      <c r="D68" s="16"/>
    </row>
    <row r="69" spans="1:4" ht="14.25">
      <c r="A69" s="16"/>
      <c r="B69" s="16"/>
      <c r="C69" s="16"/>
      <c r="D69" s="16"/>
    </row>
    <row r="70" spans="1:4" ht="14.25">
      <c r="A70" s="16"/>
      <c r="B70" s="16"/>
      <c r="C70" s="16"/>
      <c r="D70" s="16"/>
    </row>
    <row r="71" spans="1:4" ht="14.25">
      <c r="A71" s="16"/>
      <c r="B71" s="16"/>
      <c r="C71" s="16"/>
      <c r="D71" s="16"/>
    </row>
    <row r="72" spans="1:4" ht="14.25">
      <c r="A72" s="16"/>
      <c r="B72" s="16"/>
      <c r="C72" s="16"/>
      <c r="D72" s="16"/>
    </row>
    <row r="73" spans="1:4" ht="14.25">
      <c r="A73" s="40"/>
      <c r="B73" s="40"/>
      <c r="C73" s="40"/>
      <c r="D73" s="40"/>
    </row>
    <row r="74" ht="14.25">
      <c r="D74" s="41"/>
    </row>
    <row r="75" ht="14.25">
      <c r="D75" s="41"/>
    </row>
    <row r="76" ht="14.25">
      <c r="D76" s="41"/>
    </row>
    <row r="77" ht="14.25">
      <c r="D77" s="41"/>
    </row>
    <row r="78" ht="14.25">
      <c r="D78" s="41"/>
    </row>
    <row r="79" ht="14.25">
      <c r="D79" s="41"/>
    </row>
    <row r="80" ht="14.25">
      <c r="D80" s="41"/>
    </row>
    <row r="81" ht="14.25">
      <c r="D81" s="41"/>
    </row>
    <row r="82" ht="14.25">
      <c r="D82" s="41"/>
    </row>
    <row r="83" ht="14.25">
      <c r="D83" s="41"/>
    </row>
    <row r="84" ht="14.25">
      <c r="D84" s="41"/>
    </row>
    <row r="85" ht="14.25">
      <c r="D85" s="41"/>
    </row>
    <row r="86" ht="14.25">
      <c r="D86" s="41"/>
    </row>
    <row r="87" ht="14.25">
      <c r="D87" s="41"/>
    </row>
    <row r="88" ht="14.25">
      <c r="D88" s="41"/>
    </row>
    <row r="89" ht="14.25">
      <c r="D89" s="41"/>
    </row>
    <row r="90" ht="14.25">
      <c r="D90" s="41"/>
    </row>
    <row r="91" ht="14.25">
      <c r="D91" s="41"/>
    </row>
    <row r="92" ht="14.25">
      <c r="D92" s="41"/>
    </row>
    <row r="93" ht="14.25">
      <c r="D93" s="41"/>
    </row>
    <row r="94" ht="14.25">
      <c r="D94" s="41"/>
    </row>
    <row r="95" ht="14.25">
      <c r="D95" s="41"/>
    </row>
    <row r="96" ht="14.25">
      <c r="D96" s="41"/>
    </row>
    <row r="97" ht="14.25">
      <c r="D97" s="41"/>
    </row>
    <row r="98" ht="14.25">
      <c r="D98" s="41"/>
    </row>
    <row r="99" ht="14.25">
      <c r="D99" s="41"/>
    </row>
    <row r="100" ht="14.25">
      <c r="D100" s="41"/>
    </row>
    <row r="101" ht="14.25">
      <c r="D101" s="41"/>
    </row>
    <row r="102" ht="14.25">
      <c r="D102" s="41"/>
    </row>
    <row r="103" ht="14.25">
      <c r="D103" s="41"/>
    </row>
    <row r="104" ht="14.25">
      <c r="D104" s="41"/>
    </row>
    <row r="105" ht="14.25">
      <c r="D105" s="41"/>
    </row>
    <row r="106" ht="14.25">
      <c r="D106" s="41"/>
    </row>
    <row r="107" ht="14.25">
      <c r="D107" s="41"/>
    </row>
    <row r="108" ht="14.25">
      <c r="D108" s="41"/>
    </row>
    <row r="109" ht="14.25">
      <c r="D109" s="41"/>
    </row>
    <row r="110" ht="14.25">
      <c r="D110" s="41"/>
    </row>
    <row r="111" ht="14.25">
      <c r="D111" s="41"/>
    </row>
    <row r="112" ht="14.25">
      <c r="D112" s="41"/>
    </row>
    <row r="113" ht="14.25">
      <c r="D113" s="41"/>
    </row>
    <row r="114" ht="14.25">
      <c r="D114" s="41"/>
    </row>
    <row r="115" ht="14.25">
      <c r="D115" s="41"/>
    </row>
    <row r="116" ht="14.25">
      <c r="D116" s="41"/>
    </row>
    <row r="117" ht="14.25">
      <c r="D117" s="41"/>
    </row>
    <row r="118" ht="14.25">
      <c r="D118" s="41"/>
    </row>
    <row r="119" ht="14.25">
      <c r="D119" s="41"/>
    </row>
    <row r="120" ht="14.25">
      <c r="D120" s="41"/>
    </row>
    <row r="121" ht="14.25">
      <c r="D121" s="41"/>
    </row>
    <row r="122" ht="14.25">
      <c r="D122" s="41"/>
    </row>
    <row r="123" ht="14.25">
      <c r="D123" s="41"/>
    </row>
    <row r="124" ht="14.25">
      <c r="D124" s="41"/>
    </row>
    <row r="125" ht="14.25">
      <c r="D125" s="41"/>
    </row>
    <row r="126" ht="14.25">
      <c r="D126" s="41"/>
    </row>
    <row r="127" ht="14.25">
      <c r="D127" s="41"/>
    </row>
    <row r="128" ht="14.25">
      <c r="D128" s="41"/>
    </row>
    <row r="129" ht="14.25">
      <c r="D129" s="41"/>
    </row>
  </sheetData>
  <mergeCells count="6">
    <mergeCell ref="A45:D45"/>
    <mergeCell ref="A47:D47"/>
    <mergeCell ref="A1:D1"/>
    <mergeCell ref="A3:D3"/>
    <mergeCell ref="A5:D5"/>
    <mergeCell ref="A43:D43"/>
  </mergeCells>
  <printOptions gridLines="1"/>
  <pageMargins left="0.75" right="0.75" top="1" bottom="1" header="0.5" footer="0.5"/>
  <pageSetup horizontalDpi="300" verticalDpi="3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8"/>
  <sheetViews>
    <sheetView workbookViewId="0" topLeftCell="B19">
      <selection activeCell="B8" sqref="B8:B26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3" ht="15.75">
      <c r="A4" s="13"/>
      <c r="B4" s="13"/>
      <c r="C4" s="13"/>
    </row>
    <row r="5" spans="1:3" ht="15.75">
      <c r="A5" s="62">
        <v>36404</v>
      </c>
      <c r="B5" s="61"/>
      <c r="C5" s="61"/>
    </row>
    <row r="6" spans="1:3" ht="15">
      <c r="A6" s="14" t="s">
        <v>8</v>
      </c>
      <c r="B6" s="14"/>
      <c r="C6" s="14"/>
    </row>
    <row r="7" spans="1:3" ht="15">
      <c r="A7" s="2"/>
      <c r="B7" s="2"/>
      <c r="C7" s="2"/>
    </row>
    <row r="8" spans="1:3" ht="15">
      <c r="A8" s="3" t="s">
        <v>9</v>
      </c>
      <c r="B8" s="3">
        <v>775</v>
      </c>
      <c r="C8" s="3" t="s">
        <v>8</v>
      </c>
    </row>
    <row r="9" spans="1:3" ht="15">
      <c r="A9" s="3" t="s">
        <v>10</v>
      </c>
      <c r="B9" s="3">
        <v>1040</v>
      </c>
      <c r="C9" s="3" t="s">
        <v>8</v>
      </c>
    </row>
    <row r="10" spans="1:3" ht="15">
      <c r="A10" s="3" t="s">
        <v>11</v>
      </c>
      <c r="B10" s="3">
        <v>1350</v>
      </c>
      <c r="C10" s="3"/>
    </row>
    <row r="11" spans="1:3" ht="15">
      <c r="A11" s="3" t="s">
        <v>12</v>
      </c>
      <c r="B11" s="3">
        <f>1150+50</f>
        <v>1200</v>
      </c>
      <c r="C11" s="3"/>
    </row>
    <row r="12" spans="1:3" ht="15">
      <c r="A12" s="3" t="s">
        <v>13</v>
      </c>
      <c r="B12" s="3">
        <v>1135</v>
      </c>
      <c r="C12" s="3" t="s">
        <v>8</v>
      </c>
    </row>
    <row r="13" spans="1:3" ht="15">
      <c r="A13" s="3" t="s">
        <v>14</v>
      </c>
      <c r="B13" s="3">
        <v>0</v>
      </c>
      <c r="C13" s="3" t="s">
        <v>8</v>
      </c>
    </row>
    <row r="14" spans="1:3" ht="15">
      <c r="A14" s="3" t="s">
        <v>15</v>
      </c>
      <c r="B14" s="3">
        <v>1100</v>
      </c>
      <c r="C14" s="3"/>
    </row>
    <row r="15" spans="1:3" ht="15">
      <c r="A15" s="3" t="s">
        <v>16</v>
      </c>
      <c r="B15" s="3">
        <v>630</v>
      </c>
      <c r="C15" s="3"/>
    </row>
    <row r="16" spans="1:3" ht="15">
      <c r="A16" s="3" t="s">
        <v>17</v>
      </c>
      <c r="B16" s="3">
        <v>475</v>
      </c>
      <c r="C16" s="3"/>
    </row>
    <row r="17" spans="1:3" ht="15">
      <c r="A17" s="3" t="s">
        <v>18</v>
      </c>
      <c r="B17" s="3">
        <v>1220</v>
      </c>
      <c r="C17" s="3" t="s">
        <v>8</v>
      </c>
    </row>
    <row r="18" spans="1:4" ht="15">
      <c r="A18" s="3" t="s">
        <v>19</v>
      </c>
      <c r="B18" s="3">
        <f>312.5+287.5+469</f>
        <v>1069</v>
      </c>
      <c r="C18" s="3" t="s">
        <v>8</v>
      </c>
      <c r="D18" s="7" t="s">
        <v>8</v>
      </c>
    </row>
    <row r="19" spans="1:3" ht="15">
      <c r="A19" s="3" t="s">
        <v>20</v>
      </c>
      <c r="B19" s="3">
        <v>1000</v>
      </c>
      <c r="C19" s="3" t="s">
        <v>8</v>
      </c>
    </row>
    <row r="20" spans="1:3" ht="15">
      <c r="A20" s="3" t="s">
        <v>21</v>
      </c>
      <c r="B20" s="3">
        <v>725</v>
      </c>
      <c r="C20" s="3" t="s">
        <v>8</v>
      </c>
    </row>
    <row r="21" spans="1:3" ht="15">
      <c r="A21" s="3" t="s">
        <v>22</v>
      </c>
      <c r="B21" s="3">
        <v>600</v>
      </c>
      <c r="C21" s="3" t="s">
        <v>8</v>
      </c>
    </row>
    <row r="22" spans="1:3" ht="15">
      <c r="A22" s="3" t="s">
        <v>23</v>
      </c>
      <c r="B22" s="3">
        <v>0</v>
      </c>
      <c r="C22" s="3" t="s">
        <v>8</v>
      </c>
    </row>
    <row r="23" spans="1:3" ht="15">
      <c r="A23" s="3" t="s">
        <v>24</v>
      </c>
      <c r="B23" s="3">
        <v>1150</v>
      </c>
      <c r="C23" s="3" t="s">
        <v>8</v>
      </c>
    </row>
    <row r="24" spans="1:3" ht="15">
      <c r="A24" s="3" t="s">
        <v>25</v>
      </c>
      <c r="B24" s="3">
        <f>1320+1320</f>
        <v>2640</v>
      </c>
      <c r="C24" s="3"/>
    </row>
    <row r="25" spans="1:3" ht="15">
      <c r="A25" s="3" t="s">
        <v>26</v>
      </c>
      <c r="B25" s="1">
        <v>1125</v>
      </c>
      <c r="C25" s="3"/>
    </row>
    <row r="26" spans="1:3" ht="15">
      <c r="A26" s="3" t="s">
        <v>27</v>
      </c>
      <c r="B26" s="3">
        <f>SUM(B8:B25)</f>
        <v>17234</v>
      </c>
      <c r="C26" s="3">
        <f>+B26</f>
        <v>17234</v>
      </c>
    </row>
    <row r="27" spans="1:3" ht="15">
      <c r="A27" s="3"/>
      <c r="B27" s="3" t="s">
        <v>8</v>
      </c>
      <c r="C27" s="3" t="s">
        <v>8</v>
      </c>
    </row>
    <row r="28" spans="1:3" ht="15">
      <c r="A28" s="3"/>
      <c r="B28" s="3"/>
      <c r="C28" s="3" t="s">
        <v>8</v>
      </c>
    </row>
    <row r="29" spans="1:4" ht="15">
      <c r="A29" s="3" t="s">
        <v>1</v>
      </c>
      <c r="B29" s="3"/>
      <c r="C29" s="3" t="s">
        <v>8</v>
      </c>
      <c r="D29" s="6" t="s">
        <v>8</v>
      </c>
    </row>
    <row r="30" spans="1:5" ht="15">
      <c r="A30" s="3" t="s">
        <v>82</v>
      </c>
      <c r="B30" s="3">
        <v>250</v>
      </c>
      <c r="C30" s="3" t="s">
        <v>8</v>
      </c>
      <c r="D30" s="6" t="s">
        <v>8</v>
      </c>
      <c r="E30" s="6" t="s">
        <v>8</v>
      </c>
    </row>
    <row r="31" spans="1:5" ht="15">
      <c r="A31" s="3" t="s">
        <v>29</v>
      </c>
      <c r="B31" s="3">
        <f>ROUND(+C26*0.075,2)</f>
        <v>1292.55</v>
      </c>
      <c r="C31" s="3" t="s">
        <v>8</v>
      </c>
      <c r="D31" s="6" t="s">
        <v>8</v>
      </c>
      <c r="E31" s="6" t="s">
        <v>8</v>
      </c>
    </row>
    <row r="32" spans="1:4" ht="15">
      <c r="A32" s="3" t="s">
        <v>28</v>
      </c>
      <c r="B32" s="3">
        <f>ROUND(+B31*0.07,2)</f>
        <v>90.48</v>
      </c>
      <c r="C32" s="18" t="s">
        <v>8</v>
      </c>
      <c r="D32" s="7">
        <f>SUM(B30:B32)</f>
        <v>1633.03</v>
      </c>
    </row>
    <row r="33" spans="1:4" ht="15">
      <c r="A33" s="3" t="s">
        <v>87</v>
      </c>
      <c r="B33" s="3">
        <f>48.15+74.9+2086.5</f>
        <v>2209.55</v>
      </c>
      <c r="C33" s="3" t="s">
        <v>8</v>
      </c>
      <c r="D33" s="6" t="s">
        <v>8</v>
      </c>
    </row>
    <row r="34" spans="1:4" ht="15">
      <c r="A34" s="3" t="s">
        <v>88</v>
      </c>
      <c r="C34" s="3" t="s">
        <v>8</v>
      </c>
      <c r="D34" s="6" t="s">
        <v>8</v>
      </c>
    </row>
    <row r="35" spans="1:3" ht="15">
      <c r="A35" s="3" t="s">
        <v>89</v>
      </c>
      <c r="B35" s="1">
        <f>385*2</f>
        <v>770</v>
      </c>
      <c r="C35" s="3"/>
    </row>
    <row r="36" spans="1:3" ht="15">
      <c r="A36" s="3"/>
      <c r="B36" s="3"/>
      <c r="C36" s="3"/>
    </row>
    <row r="37" spans="1:3" ht="15">
      <c r="A37" s="3" t="s">
        <v>35</v>
      </c>
      <c r="B37" s="3">
        <f>SUM(B30:B35)</f>
        <v>4612.58</v>
      </c>
      <c r="C37" s="1">
        <f>+B37</f>
        <v>4612.58</v>
      </c>
    </row>
    <row r="38" spans="1:3" ht="15">
      <c r="A38" s="3"/>
      <c r="B38" s="3"/>
      <c r="C38" s="3"/>
    </row>
    <row r="39" spans="1:4" ht="15.75" thickBot="1">
      <c r="A39" s="4" t="s">
        <v>5</v>
      </c>
      <c r="B39" s="3"/>
      <c r="C39" s="5">
        <f>+C26-B37</f>
        <v>12621.42</v>
      </c>
      <c r="D39" s="7" t="s">
        <v>8</v>
      </c>
    </row>
    <row r="40" spans="1:3" ht="15.75" thickTop="1">
      <c r="A40" s="16"/>
      <c r="B40" s="16"/>
      <c r="C40" s="16"/>
    </row>
    <row r="42" spans="1:3" ht="15.75">
      <c r="A42" s="59" t="s">
        <v>6</v>
      </c>
      <c r="B42" s="59"/>
      <c r="C42" s="59"/>
    </row>
    <row r="43" spans="1:3" ht="15.75">
      <c r="A43" s="17"/>
      <c r="B43" s="17" t="s">
        <v>8</v>
      </c>
      <c r="C43" s="17" t="s">
        <v>8</v>
      </c>
    </row>
    <row r="44" spans="1:3" ht="15.75">
      <c r="A44" s="61" t="s">
        <v>0</v>
      </c>
      <c r="B44" s="61"/>
      <c r="C44" s="61"/>
    </row>
    <row r="45" spans="1:3" ht="15.75">
      <c r="A45" s="17"/>
      <c r="B45" s="17"/>
      <c r="C45" s="17"/>
    </row>
    <row r="46" spans="1:4" ht="15.75">
      <c r="A46" s="62">
        <f>+A5</f>
        <v>36404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76</v>
      </c>
      <c r="B49" s="7"/>
      <c r="C49" s="7"/>
      <c r="D49" s="6" t="s">
        <v>8</v>
      </c>
    </row>
    <row r="50" spans="1:4" ht="15">
      <c r="A50" s="7" t="s">
        <v>37</v>
      </c>
      <c r="B50" s="7">
        <v>535</v>
      </c>
      <c r="C50" s="7"/>
      <c r="D50" s="6" t="s">
        <v>8</v>
      </c>
    </row>
    <row r="51" spans="1:3" ht="15">
      <c r="A51" s="7" t="s">
        <v>38</v>
      </c>
      <c r="B51" s="7">
        <v>820</v>
      </c>
      <c r="C51" s="7"/>
    </row>
    <row r="52" spans="1:3" ht="15">
      <c r="A52" s="7" t="s">
        <v>39</v>
      </c>
      <c r="B52" s="8">
        <v>1225</v>
      </c>
      <c r="C52" s="7"/>
    </row>
    <row r="53" spans="1:5" ht="15">
      <c r="A53" s="7" t="s">
        <v>40</v>
      </c>
      <c r="B53" s="7">
        <f>SUM(B50:B52)</f>
        <v>2580</v>
      </c>
      <c r="C53" s="7">
        <f>+B53</f>
        <v>2580</v>
      </c>
      <c r="D53" s="6" t="s">
        <v>8</v>
      </c>
      <c r="E53" s="6" t="s">
        <v>8</v>
      </c>
    </row>
    <row r="54" spans="1:3" ht="15">
      <c r="A54" s="7"/>
      <c r="B54" s="7"/>
      <c r="C54" s="7"/>
    </row>
    <row r="55" spans="1:3" ht="15">
      <c r="A55" s="7"/>
      <c r="B55" s="7"/>
      <c r="C55" s="7"/>
    </row>
    <row r="56" spans="1:5" ht="15">
      <c r="A56" s="7" t="s">
        <v>1</v>
      </c>
      <c r="B56" s="7"/>
      <c r="C56" s="7"/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193.5</v>
      </c>
      <c r="C57" s="7"/>
      <c r="D57" s="7">
        <f>+B57+B31</f>
        <v>1486.05</v>
      </c>
      <c r="E57" s="6" t="s">
        <v>60</v>
      </c>
    </row>
    <row r="58" spans="1:5" ht="15">
      <c r="A58" s="7" t="s">
        <v>42</v>
      </c>
      <c r="B58" s="8">
        <f>ROUND(+B57*0.07,2)</f>
        <v>13.55</v>
      </c>
      <c r="C58" s="7"/>
      <c r="D58" s="7">
        <f>+B58+B32</f>
        <v>104.03</v>
      </c>
      <c r="E58" s="6" t="s">
        <v>62</v>
      </c>
    </row>
    <row r="59" spans="1:4" ht="15">
      <c r="A59" s="7"/>
      <c r="B59" s="7"/>
      <c r="C59" s="7"/>
      <c r="D59" s="6" t="s">
        <v>8</v>
      </c>
    </row>
    <row r="60" spans="1:3" ht="15">
      <c r="A60" s="7" t="s">
        <v>43</v>
      </c>
      <c r="B60" s="7">
        <f>SUM(B57:B58)</f>
        <v>207.05</v>
      </c>
      <c r="C60" s="8">
        <f>+B60</f>
        <v>207.05</v>
      </c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2372.95</v>
      </c>
      <c r="D62" s="7">
        <f>SUM(D56:D58)</f>
        <v>1840.08</v>
      </c>
      <c r="E62" s="6" t="s">
        <v>63</v>
      </c>
    </row>
    <row r="63" spans="1:4" ht="15.75" thickTop="1">
      <c r="A63" s="7"/>
      <c r="B63" s="7"/>
      <c r="C63" s="7"/>
      <c r="D63" s="7"/>
    </row>
    <row r="64" spans="1:4" ht="15">
      <c r="A64" s="7"/>
      <c r="B64" s="7"/>
      <c r="C64" s="7"/>
      <c r="D64" s="7"/>
    </row>
    <row r="65" spans="1:3" ht="15">
      <c r="A65" s="7"/>
      <c r="B65" s="7"/>
      <c r="C65" s="7"/>
    </row>
    <row r="66" spans="1:4" ht="15">
      <c r="A66" s="7"/>
      <c r="B66" s="7"/>
      <c r="C66" s="7"/>
      <c r="D66" s="7"/>
    </row>
    <row r="67" spans="1:4" ht="15">
      <c r="A67" s="7"/>
      <c r="B67" s="7"/>
      <c r="C67" s="7"/>
      <c r="D67" s="7"/>
    </row>
    <row r="68" spans="1:4" ht="15">
      <c r="A68" s="7"/>
      <c r="B68" s="7"/>
      <c r="C68" s="7"/>
      <c r="D68" s="6" t="s">
        <v>106</v>
      </c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8"/>
  <sheetViews>
    <sheetView workbookViewId="0" topLeftCell="A49">
      <selection activeCell="C50" sqref="C50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3" ht="15.75">
      <c r="A4" s="13"/>
      <c r="B4" s="13"/>
      <c r="C4" s="13"/>
    </row>
    <row r="5" spans="1:3" ht="15.75">
      <c r="A5" s="62">
        <v>36434</v>
      </c>
      <c r="B5" s="61"/>
      <c r="C5" s="61"/>
    </row>
    <row r="6" spans="1:3" ht="15">
      <c r="A6" s="14" t="s">
        <v>8</v>
      </c>
      <c r="B6" s="14"/>
      <c r="C6" s="14"/>
    </row>
    <row r="7" spans="1:3" ht="15">
      <c r="A7" s="2"/>
      <c r="B7" s="2"/>
      <c r="C7" s="2"/>
    </row>
    <row r="8" spans="1:3" ht="15">
      <c r="A8" s="3" t="s">
        <v>9</v>
      </c>
      <c r="B8" s="3">
        <v>775</v>
      </c>
      <c r="C8" s="3" t="s">
        <v>8</v>
      </c>
    </row>
    <row r="9" spans="1:3" ht="15">
      <c r="A9" s="3" t="s">
        <v>10</v>
      </c>
      <c r="B9" s="3">
        <v>1040</v>
      </c>
      <c r="C9" s="3" t="s">
        <v>8</v>
      </c>
    </row>
    <row r="10" spans="1:3" ht="15">
      <c r="A10" s="3" t="s">
        <v>11</v>
      </c>
      <c r="B10" s="3">
        <v>1350</v>
      </c>
      <c r="C10" s="3"/>
    </row>
    <row r="11" spans="1:3" ht="15">
      <c r="A11" s="3" t="s">
        <v>12</v>
      </c>
      <c r="B11" s="3">
        <v>1150</v>
      </c>
      <c r="C11" s="3"/>
    </row>
    <row r="12" spans="1:3" ht="15">
      <c r="A12" s="3" t="s">
        <v>13</v>
      </c>
      <c r="B12" s="3">
        <v>1135</v>
      </c>
      <c r="C12" s="3" t="s">
        <v>8</v>
      </c>
    </row>
    <row r="13" spans="1:3" ht="15">
      <c r="A13" s="3" t="s">
        <v>14</v>
      </c>
      <c r="B13" s="3">
        <v>500</v>
      </c>
      <c r="C13" s="3" t="s">
        <v>8</v>
      </c>
    </row>
    <row r="14" spans="1:3" ht="15">
      <c r="A14" s="3" t="s">
        <v>15</v>
      </c>
      <c r="B14" s="3">
        <v>1100</v>
      </c>
      <c r="C14" s="3"/>
    </row>
    <row r="15" spans="1:3" ht="15">
      <c r="A15" s="3" t="s">
        <v>16</v>
      </c>
      <c r="B15" s="3">
        <v>630</v>
      </c>
      <c r="C15" s="3"/>
    </row>
    <row r="16" spans="1:3" ht="15">
      <c r="A16" s="3" t="s">
        <v>17</v>
      </c>
      <c r="B16" s="3">
        <v>475</v>
      </c>
      <c r="C16" s="3"/>
    </row>
    <row r="17" spans="1:3" ht="15">
      <c r="A17" s="3" t="s">
        <v>18</v>
      </c>
      <c r="B17" s="3">
        <v>1220</v>
      </c>
      <c r="C17" s="3" t="s">
        <v>8</v>
      </c>
    </row>
    <row r="18" spans="1:4" ht="15">
      <c r="A18" s="3" t="s">
        <v>19</v>
      </c>
      <c r="B18" s="3">
        <v>1125</v>
      </c>
      <c r="C18" s="3" t="s">
        <v>8</v>
      </c>
      <c r="D18" s="7" t="s">
        <v>8</v>
      </c>
    </row>
    <row r="19" spans="1:3" ht="15">
      <c r="A19" s="3" t="s">
        <v>20</v>
      </c>
      <c r="B19" s="3">
        <v>1000</v>
      </c>
      <c r="C19" s="3" t="s">
        <v>8</v>
      </c>
    </row>
    <row r="20" spans="1:3" ht="15">
      <c r="A20" s="3" t="s">
        <v>21</v>
      </c>
      <c r="B20" s="3">
        <v>725</v>
      </c>
      <c r="C20" s="3" t="s">
        <v>8</v>
      </c>
    </row>
    <row r="21" spans="1:3" ht="15">
      <c r="A21" s="3" t="s">
        <v>22</v>
      </c>
      <c r="B21" s="3">
        <v>600</v>
      </c>
      <c r="C21" s="3" t="s">
        <v>8</v>
      </c>
    </row>
    <row r="22" spans="1:3" ht="15">
      <c r="A22" s="3" t="s">
        <v>23</v>
      </c>
      <c r="B22" s="3">
        <v>1190</v>
      </c>
      <c r="C22" s="3" t="s">
        <v>8</v>
      </c>
    </row>
    <row r="23" spans="1:3" ht="15">
      <c r="A23" s="3" t="s">
        <v>24</v>
      </c>
      <c r="B23" s="3">
        <v>1150</v>
      </c>
      <c r="C23" s="3" t="s">
        <v>8</v>
      </c>
    </row>
    <row r="24" spans="1:3" ht="15">
      <c r="A24" s="3" t="s">
        <v>25</v>
      </c>
      <c r="B24" s="3">
        <v>1280</v>
      </c>
      <c r="C24" s="3"/>
    </row>
    <row r="25" spans="1:3" ht="15">
      <c r="A25" s="3" t="s">
        <v>26</v>
      </c>
      <c r="B25" s="1">
        <v>1125</v>
      </c>
      <c r="C25" s="3"/>
    </row>
    <row r="26" spans="1:3" ht="15">
      <c r="A26" s="3" t="s">
        <v>27</v>
      </c>
      <c r="B26" s="3">
        <f>SUM(B8:B25)</f>
        <v>17570</v>
      </c>
      <c r="C26" s="3">
        <f>+B26</f>
        <v>17570</v>
      </c>
    </row>
    <row r="27" spans="1:3" ht="15">
      <c r="A27" s="3"/>
      <c r="B27" s="3" t="s">
        <v>8</v>
      </c>
      <c r="C27" s="3" t="s">
        <v>8</v>
      </c>
    </row>
    <row r="28" spans="1:3" ht="15">
      <c r="A28" s="3"/>
      <c r="B28" s="3"/>
      <c r="C28" s="3" t="s">
        <v>8</v>
      </c>
    </row>
    <row r="29" spans="1:4" ht="15">
      <c r="A29" s="3" t="s">
        <v>1</v>
      </c>
      <c r="B29" s="3"/>
      <c r="C29" s="3" t="s">
        <v>8</v>
      </c>
      <c r="D29" s="6" t="s">
        <v>8</v>
      </c>
    </row>
    <row r="30" spans="1:5" ht="15">
      <c r="A30" s="3" t="s">
        <v>82</v>
      </c>
      <c r="B30" s="3">
        <v>250</v>
      </c>
      <c r="C30" s="3" t="s">
        <v>8</v>
      </c>
      <c r="D30" s="6" t="s">
        <v>8</v>
      </c>
      <c r="E30" s="6" t="s">
        <v>8</v>
      </c>
    </row>
    <row r="31" spans="1:5" ht="15">
      <c r="A31" s="3" t="s">
        <v>29</v>
      </c>
      <c r="B31" s="3">
        <f>ROUND(+C26*0.075,2)</f>
        <v>1317.75</v>
      </c>
      <c r="C31" s="3" t="s">
        <v>8</v>
      </c>
      <c r="D31" s="6" t="s">
        <v>8</v>
      </c>
      <c r="E31" s="6" t="s">
        <v>8</v>
      </c>
    </row>
    <row r="32" spans="1:4" ht="15">
      <c r="A32" s="3" t="s">
        <v>28</v>
      </c>
      <c r="B32" s="3">
        <f>ROUND(+B31*0.07,2)</f>
        <v>92.24</v>
      </c>
      <c r="C32" s="18" t="s">
        <v>8</v>
      </c>
      <c r="D32" s="7">
        <f>SUM(B30:B32)</f>
        <v>1659.99</v>
      </c>
    </row>
    <row r="33" spans="1:4" ht="15">
      <c r="A33" s="3" t="s">
        <v>95</v>
      </c>
      <c r="B33" s="3">
        <f>3.14+20</f>
        <v>23.14</v>
      </c>
      <c r="C33" s="3" t="s">
        <v>8</v>
      </c>
      <c r="D33" s="6" t="s">
        <v>8</v>
      </c>
    </row>
    <row r="34" spans="1:4" ht="15">
      <c r="A34" s="3" t="s">
        <v>93</v>
      </c>
      <c r="B34" s="3">
        <v>58.85</v>
      </c>
      <c r="C34" s="3" t="s">
        <v>8</v>
      </c>
      <c r="D34" s="6" t="s">
        <v>8</v>
      </c>
    </row>
    <row r="35" spans="1:3" ht="15">
      <c r="A35" s="3" t="s">
        <v>94</v>
      </c>
      <c r="B35" s="1">
        <f>1011.15+909.5</f>
        <v>1920.65</v>
      </c>
      <c r="C35" s="3"/>
    </row>
    <row r="36" spans="1:3" ht="15">
      <c r="A36" s="3"/>
      <c r="B36" s="1"/>
      <c r="C36" s="3"/>
    </row>
    <row r="37" spans="1:3" ht="15">
      <c r="A37" s="3" t="s">
        <v>35</v>
      </c>
      <c r="B37" s="3">
        <f>SUM(B30:B35)</f>
        <v>3662.63</v>
      </c>
      <c r="C37" s="1">
        <f>+B37</f>
        <v>3662.63</v>
      </c>
    </row>
    <row r="38" spans="1:3" ht="15">
      <c r="A38" s="3"/>
      <c r="B38" s="3"/>
      <c r="C38" s="3"/>
    </row>
    <row r="39" spans="1:4" ht="15.75" thickBot="1">
      <c r="A39" s="4" t="s">
        <v>5</v>
      </c>
      <c r="B39" s="3"/>
      <c r="C39" s="5">
        <f>+C26-B37</f>
        <v>13907.369999999999</v>
      </c>
      <c r="D39" s="7" t="s">
        <v>8</v>
      </c>
    </row>
    <row r="40" spans="1:3" ht="15.75" thickTop="1">
      <c r="A40" s="16"/>
      <c r="B40" s="16"/>
      <c r="C40" s="16"/>
    </row>
    <row r="42" spans="1:3" ht="15.75">
      <c r="A42" s="59" t="s">
        <v>6</v>
      </c>
      <c r="B42" s="59"/>
      <c r="C42" s="59"/>
    </row>
    <row r="43" spans="1:3" ht="15.75">
      <c r="A43" s="17"/>
      <c r="B43" s="17" t="s">
        <v>8</v>
      </c>
      <c r="C43" s="17" t="s">
        <v>8</v>
      </c>
    </row>
    <row r="44" spans="1:3" ht="15.75">
      <c r="A44" s="61" t="s">
        <v>0</v>
      </c>
      <c r="B44" s="61"/>
      <c r="C44" s="61"/>
    </row>
    <row r="45" spans="1:3" ht="15.75">
      <c r="A45" s="17"/>
      <c r="B45" s="17"/>
      <c r="C45" s="17"/>
    </row>
    <row r="46" spans="1:4" ht="15.75">
      <c r="A46" s="62">
        <f>+A5</f>
        <v>36434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76</v>
      </c>
      <c r="B49" s="7"/>
      <c r="C49" s="7"/>
      <c r="D49" s="6" t="s">
        <v>8</v>
      </c>
    </row>
    <row r="50" spans="1:4" ht="15">
      <c r="A50" s="7" t="s">
        <v>37</v>
      </c>
      <c r="B50" s="7">
        <v>535</v>
      </c>
      <c r="C50" s="7"/>
      <c r="D50" s="6" t="s">
        <v>8</v>
      </c>
    </row>
    <row r="51" spans="1:3" ht="15">
      <c r="A51" s="7" t="s">
        <v>38</v>
      </c>
      <c r="B51" s="7">
        <v>820</v>
      </c>
      <c r="C51" s="7"/>
    </row>
    <row r="52" spans="1:3" ht="15">
      <c r="A52" s="7" t="s">
        <v>39</v>
      </c>
      <c r="B52" s="8">
        <v>1225</v>
      </c>
      <c r="C52" s="7"/>
    </row>
    <row r="53" spans="1:5" ht="15">
      <c r="A53" s="7" t="s">
        <v>40</v>
      </c>
      <c r="B53" s="7">
        <f>SUM(B50:B52)</f>
        <v>2580</v>
      </c>
      <c r="C53" s="7">
        <f>+B53</f>
        <v>2580</v>
      </c>
      <c r="D53" s="6" t="s">
        <v>8</v>
      </c>
      <c r="E53" s="6" t="s">
        <v>8</v>
      </c>
    </row>
    <row r="54" spans="1:3" ht="15">
      <c r="A54" s="7"/>
      <c r="B54" s="7"/>
      <c r="C54" s="7"/>
    </row>
    <row r="55" spans="1:3" ht="15">
      <c r="A55" s="7"/>
      <c r="B55" s="7"/>
      <c r="C55" s="7"/>
    </row>
    <row r="56" spans="1:5" ht="15">
      <c r="A56" s="7" t="s">
        <v>1</v>
      </c>
      <c r="B56" s="7"/>
      <c r="C56" s="7"/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193.5</v>
      </c>
      <c r="C57" s="7"/>
      <c r="D57" s="7">
        <f>+B57+B31</f>
        <v>1511.25</v>
      </c>
      <c r="E57" s="6" t="s">
        <v>60</v>
      </c>
    </row>
    <row r="58" spans="1:5" ht="15">
      <c r="A58" s="7" t="s">
        <v>42</v>
      </c>
      <c r="B58" s="8">
        <f>ROUND(+B57*0.07,2)</f>
        <v>13.55</v>
      </c>
      <c r="C58" s="7"/>
      <c r="D58" s="7">
        <f>+B58+B32</f>
        <v>105.78999999999999</v>
      </c>
      <c r="E58" s="6" t="s">
        <v>62</v>
      </c>
    </row>
    <row r="59" spans="1:4" ht="15">
      <c r="A59" s="7"/>
      <c r="B59" s="7"/>
      <c r="C59" s="7"/>
      <c r="D59" s="6" t="s">
        <v>8</v>
      </c>
    </row>
    <row r="60" spans="1:3" ht="15">
      <c r="A60" s="7" t="s">
        <v>43</v>
      </c>
      <c r="B60" s="7">
        <f>SUM(B57:B58)</f>
        <v>207.05</v>
      </c>
      <c r="C60" s="8">
        <f>+B60</f>
        <v>207.05</v>
      </c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2372.95</v>
      </c>
      <c r="D62" s="7">
        <f>SUM(D56:D58)</f>
        <v>1867.04</v>
      </c>
      <c r="E62" s="6" t="s">
        <v>63</v>
      </c>
    </row>
    <row r="63" spans="1:4" ht="15.75" thickTop="1">
      <c r="A63" s="7"/>
      <c r="B63" s="7"/>
      <c r="C63" s="7"/>
      <c r="D63" s="7" t="s">
        <v>8</v>
      </c>
    </row>
    <row r="64" spans="1:3" ht="15">
      <c r="A64" s="7"/>
      <c r="B64" s="7"/>
      <c r="C64" s="7"/>
    </row>
    <row r="65" spans="1:3" ht="15">
      <c r="A65" s="7"/>
      <c r="B65" s="7"/>
      <c r="C65" s="7"/>
    </row>
    <row r="66" spans="1:3" ht="15">
      <c r="A66" s="7"/>
      <c r="B66" s="7"/>
      <c r="C66" s="7"/>
    </row>
    <row r="67" spans="1:3" ht="15">
      <c r="A67" s="7"/>
      <c r="B67" s="7"/>
      <c r="C67" s="7"/>
    </row>
    <row r="68" spans="1:3" ht="15">
      <c r="A68" s="7"/>
      <c r="B68" s="7"/>
      <c r="C68" s="7"/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 t="s">
        <v>106</v>
      </c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8"/>
  <sheetViews>
    <sheetView workbookViewId="0" topLeftCell="A49">
      <selection activeCell="B50" sqref="B50:B53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3" ht="15.75">
      <c r="A4" s="13"/>
      <c r="B4" s="13"/>
      <c r="C4" s="13"/>
    </row>
    <row r="5" spans="1:3" ht="15.75">
      <c r="A5" s="62">
        <v>36465</v>
      </c>
      <c r="B5" s="61"/>
      <c r="C5" s="61"/>
    </row>
    <row r="6" spans="1:3" ht="15">
      <c r="A6" s="14" t="s">
        <v>8</v>
      </c>
      <c r="B6" s="14"/>
      <c r="C6" s="14"/>
    </row>
    <row r="7" spans="1:3" ht="15">
      <c r="A7" s="2" t="s">
        <v>8</v>
      </c>
      <c r="B7" s="2"/>
      <c r="C7" s="2"/>
    </row>
    <row r="8" spans="1:3" ht="15">
      <c r="A8" s="3" t="s">
        <v>9</v>
      </c>
      <c r="B8" s="3">
        <v>775</v>
      </c>
      <c r="C8" s="3" t="s">
        <v>8</v>
      </c>
    </row>
    <row r="9" spans="1:3" ht="15">
      <c r="A9" s="3" t="s">
        <v>10</v>
      </c>
      <c r="B9" s="3">
        <v>1040</v>
      </c>
      <c r="C9" s="3" t="s">
        <v>8</v>
      </c>
    </row>
    <row r="10" spans="1:3" ht="15">
      <c r="A10" s="3" t="s">
        <v>11</v>
      </c>
      <c r="B10" s="3">
        <v>1350</v>
      </c>
      <c r="C10" s="3"/>
    </row>
    <row r="11" spans="1:3" ht="15">
      <c r="A11" s="3" t="s">
        <v>12</v>
      </c>
      <c r="B11" s="3">
        <v>1150</v>
      </c>
      <c r="C11" s="3"/>
    </row>
    <row r="12" spans="1:3" ht="15">
      <c r="A12" s="3" t="s">
        <v>13</v>
      </c>
      <c r="B12" s="3">
        <v>1135</v>
      </c>
      <c r="C12" s="3" t="s">
        <v>8</v>
      </c>
    </row>
    <row r="13" spans="1:3" ht="15">
      <c r="A13" s="3" t="s">
        <v>14</v>
      </c>
      <c r="B13" s="3">
        <v>0</v>
      </c>
      <c r="C13" s="3" t="s">
        <v>8</v>
      </c>
    </row>
    <row r="14" spans="1:3" ht="15">
      <c r="A14" s="3" t="s">
        <v>15</v>
      </c>
      <c r="B14" s="3">
        <v>1100</v>
      </c>
      <c r="C14" s="3"/>
    </row>
    <row r="15" spans="1:3" ht="15">
      <c r="A15" s="3" t="s">
        <v>16</v>
      </c>
      <c r="B15" s="3">
        <v>630</v>
      </c>
      <c r="C15" s="3"/>
    </row>
    <row r="16" spans="1:3" ht="15">
      <c r="A16" s="3" t="s">
        <v>17</v>
      </c>
      <c r="B16" s="3">
        <v>475</v>
      </c>
      <c r="C16" s="3"/>
    </row>
    <row r="17" spans="1:3" ht="15">
      <c r="A17" s="3" t="s">
        <v>18</v>
      </c>
      <c r="B17" s="3">
        <v>1220</v>
      </c>
      <c r="C17" s="3" t="s">
        <v>8</v>
      </c>
    </row>
    <row r="18" spans="1:4" ht="15">
      <c r="A18" s="3" t="s">
        <v>19</v>
      </c>
      <c r="B18" s="3">
        <v>1125</v>
      </c>
      <c r="C18" s="3" t="s">
        <v>8</v>
      </c>
      <c r="D18" s="7" t="s">
        <v>8</v>
      </c>
    </row>
    <row r="19" spans="1:3" ht="15">
      <c r="A19" s="3" t="s">
        <v>20</v>
      </c>
      <c r="B19" s="3">
        <v>1000</v>
      </c>
      <c r="C19" s="3" t="s">
        <v>8</v>
      </c>
    </row>
    <row r="20" spans="1:3" ht="15">
      <c r="A20" s="3" t="s">
        <v>21</v>
      </c>
      <c r="B20" s="3">
        <v>725</v>
      </c>
      <c r="C20" s="3" t="s">
        <v>8</v>
      </c>
    </row>
    <row r="21" spans="1:3" ht="15">
      <c r="A21" s="3" t="s">
        <v>22</v>
      </c>
      <c r="B21" s="3">
        <v>0</v>
      </c>
      <c r="C21" s="3" t="s">
        <v>8</v>
      </c>
    </row>
    <row r="22" spans="1:3" ht="15">
      <c r="A22" s="3" t="s">
        <v>23</v>
      </c>
      <c r="B22" s="3">
        <f>1190*2</f>
        <v>2380</v>
      </c>
      <c r="C22" s="3" t="s">
        <v>8</v>
      </c>
    </row>
    <row r="23" spans="1:3" ht="15">
      <c r="A23" s="3" t="s">
        <v>24</v>
      </c>
      <c r="B23" s="3">
        <v>1150</v>
      </c>
      <c r="C23" s="3" t="s">
        <v>8</v>
      </c>
    </row>
    <row r="24" spans="1:3" ht="15">
      <c r="A24" s="3" t="s">
        <v>25</v>
      </c>
      <c r="B24" s="3">
        <v>0</v>
      </c>
      <c r="C24" s="3"/>
    </row>
    <row r="25" spans="1:3" ht="15">
      <c r="A25" s="3" t="s">
        <v>26</v>
      </c>
      <c r="B25" s="1">
        <v>1125</v>
      </c>
      <c r="C25" s="3"/>
    </row>
    <row r="26" spans="1:3" ht="15">
      <c r="A26" s="3" t="s">
        <v>27</v>
      </c>
      <c r="B26" s="3">
        <f>SUM(B8:B25)</f>
        <v>16380</v>
      </c>
      <c r="C26" s="3">
        <f>+B26</f>
        <v>16380</v>
      </c>
    </row>
    <row r="27" spans="1:3" ht="15">
      <c r="A27" s="3"/>
      <c r="B27" s="3" t="s">
        <v>8</v>
      </c>
      <c r="C27" s="3" t="s">
        <v>8</v>
      </c>
    </row>
    <row r="28" spans="1:3" ht="15">
      <c r="A28" s="3"/>
      <c r="B28" s="3"/>
      <c r="C28" s="3" t="s">
        <v>8</v>
      </c>
    </row>
    <row r="29" spans="1:4" ht="15">
      <c r="A29" s="3" t="s">
        <v>1</v>
      </c>
      <c r="B29" s="3"/>
      <c r="C29" s="3" t="s">
        <v>8</v>
      </c>
      <c r="D29" s="6" t="s">
        <v>8</v>
      </c>
    </row>
    <row r="30" spans="1:5" ht="15">
      <c r="A30" s="3" t="s">
        <v>82</v>
      </c>
      <c r="B30" s="3">
        <v>250</v>
      </c>
      <c r="C30" s="3" t="s">
        <v>8</v>
      </c>
      <c r="D30" s="6" t="s">
        <v>8</v>
      </c>
      <c r="E30" s="6" t="s">
        <v>8</v>
      </c>
    </row>
    <row r="31" spans="1:5" ht="15">
      <c r="A31" s="3" t="s">
        <v>29</v>
      </c>
      <c r="B31" s="3">
        <f>ROUND(+C26*0.075,2)</f>
        <v>1228.5</v>
      </c>
      <c r="C31" s="3" t="s">
        <v>8</v>
      </c>
      <c r="D31" s="6" t="s">
        <v>8</v>
      </c>
      <c r="E31" s="6" t="s">
        <v>8</v>
      </c>
    </row>
    <row r="32" spans="1:4" ht="15">
      <c r="A32" s="3" t="s">
        <v>28</v>
      </c>
      <c r="B32" s="3">
        <f>ROUND(+B31*0.07,2)</f>
        <v>86</v>
      </c>
      <c r="C32" s="18" t="s">
        <v>8</v>
      </c>
      <c r="D32" s="7">
        <f>SUM(B30:B32)</f>
        <v>1564.5</v>
      </c>
    </row>
    <row r="33" spans="1:4" ht="15">
      <c r="A33" s="3" t="s">
        <v>97</v>
      </c>
      <c r="B33" s="3">
        <v>220.75</v>
      </c>
      <c r="C33" s="3" t="s">
        <v>8</v>
      </c>
      <c r="D33" s="6" t="s">
        <v>8</v>
      </c>
    </row>
    <row r="34" spans="1:4" ht="15">
      <c r="A34" s="3" t="s">
        <v>98</v>
      </c>
      <c r="B34" s="3">
        <v>39.38</v>
      </c>
      <c r="C34" s="3" t="s">
        <v>8</v>
      </c>
      <c r="D34" s="6" t="s">
        <v>8</v>
      </c>
    </row>
    <row r="35" spans="1:3" ht="15">
      <c r="A35" s="3" t="s">
        <v>99</v>
      </c>
      <c r="B35" s="3">
        <v>73.29</v>
      </c>
      <c r="C35" s="3"/>
    </row>
    <row r="36" spans="1:3" ht="15">
      <c r="A36" s="3" t="s">
        <v>100</v>
      </c>
      <c r="B36" s="3">
        <v>241.94</v>
      </c>
      <c r="C36" s="3"/>
    </row>
    <row r="37" spans="1:2" ht="15">
      <c r="A37" s="2" t="s">
        <v>101</v>
      </c>
      <c r="B37" s="3">
        <v>4333.5</v>
      </c>
    </row>
    <row r="38" spans="1:3" ht="15">
      <c r="A38" s="3" t="s">
        <v>102</v>
      </c>
      <c r="B38" s="3">
        <v>269.14</v>
      </c>
      <c r="C38" s="3"/>
    </row>
    <row r="39" spans="1:4" ht="15">
      <c r="A39" s="3" t="s">
        <v>35</v>
      </c>
      <c r="B39" s="3">
        <f>SUM(B30:B38)</f>
        <v>6742.500000000001</v>
      </c>
      <c r="C39" s="1">
        <f>+B39</f>
        <v>6742.500000000001</v>
      </c>
      <c r="D39" s="7"/>
    </row>
    <row r="40" spans="1:3" ht="15.75" thickBot="1">
      <c r="A40" s="4" t="s">
        <v>5</v>
      </c>
      <c r="B40" s="3"/>
      <c r="C40" s="5">
        <f>+C26-B39</f>
        <v>9637.5</v>
      </c>
    </row>
    <row r="41" ht="15.75" thickTop="1"/>
    <row r="42" spans="1:3" ht="15.75">
      <c r="A42" s="59" t="s">
        <v>6</v>
      </c>
      <c r="B42" s="59"/>
      <c r="C42" s="59"/>
    </row>
    <row r="43" spans="1:3" ht="15.75">
      <c r="A43" s="17"/>
      <c r="B43" s="17" t="s">
        <v>8</v>
      </c>
      <c r="C43" s="17" t="s">
        <v>8</v>
      </c>
    </row>
    <row r="44" spans="1:3" ht="15.75">
      <c r="A44" s="61" t="s">
        <v>0</v>
      </c>
      <c r="B44" s="61"/>
      <c r="C44" s="61"/>
    </row>
    <row r="45" spans="1:3" ht="15.75">
      <c r="A45" s="17"/>
      <c r="B45" s="17"/>
      <c r="C45" s="17"/>
    </row>
    <row r="46" spans="1:4" ht="15.75">
      <c r="A46" s="62">
        <f>+A5</f>
        <v>36465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76</v>
      </c>
      <c r="B49" s="7"/>
      <c r="C49" s="7"/>
      <c r="D49" s="6" t="s">
        <v>8</v>
      </c>
    </row>
    <row r="50" spans="1:4" ht="15">
      <c r="A50" s="7" t="s">
        <v>37</v>
      </c>
      <c r="B50" s="7">
        <v>535</v>
      </c>
      <c r="C50" s="7"/>
      <c r="D50" s="6" t="s">
        <v>8</v>
      </c>
    </row>
    <row r="51" spans="1:3" ht="15">
      <c r="A51" s="7" t="s">
        <v>38</v>
      </c>
      <c r="B51" s="7">
        <v>820</v>
      </c>
      <c r="C51" s="7"/>
    </row>
    <row r="52" spans="1:3" ht="15">
      <c r="A52" s="7" t="s">
        <v>39</v>
      </c>
      <c r="B52" s="8">
        <v>1225</v>
      </c>
      <c r="C52" s="7"/>
    </row>
    <row r="53" spans="1:5" ht="15">
      <c r="A53" s="7" t="s">
        <v>40</v>
      </c>
      <c r="B53" s="7">
        <f>SUM(B50:B52)</f>
        <v>2580</v>
      </c>
      <c r="C53" s="7">
        <f>+B53</f>
        <v>2580</v>
      </c>
      <c r="D53" s="6" t="s">
        <v>8</v>
      </c>
      <c r="E53" s="6" t="s">
        <v>8</v>
      </c>
    </row>
    <row r="54" spans="1:3" ht="15">
      <c r="A54" s="7"/>
      <c r="B54" s="7" t="s">
        <v>8</v>
      </c>
      <c r="C54" s="7"/>
    </row>
    <row r="55" spans="1:3" ht="15">
      <c r="A55" s="7"/>
      <c r="B55" s="7" t="s">
        <v>8</v>
      </c>
      <c r="C55" s="7"/>
    </row>
    <row r="56" spans="1:5" ht="15">
      <c r="A56" s="7" t="s">
        <v>1</v>
      </c>
      <c r="B56" s="7" t="s">
        <v>8</v>
      </c>
      <c r="C56" s="7"/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193.5</v>
      </c>
      <c r="C57" s="7"/>
      <c r="D57" s="7">
        <f>+B57+B31</f>
        <v>1422</v>
      </c>
      <c r="E57" s="6" t="s">
        <v>60</v>
      </c>
    </row>
    <row r="58" spans="1:5" ht="15">
      <c r="A58" s="7" t="s">
        <v>42</v>
      </c>
      <c r="B58" s="8">
        <f>ROUND(+B57*0.07,2)</f>
        <v>13.55</v>
      </c>
      <c r="C58" s="7"/>
      <c r="D58" s="7">
        <f>+B58+B32</f>
        <v>99.55</v>
      </c>
      <c r="E58" s="6" t="s">
        <v>62</v>
      </c>
    </row>
    <row r="59" spans="1:4" ht="15">
      <c r="A59" s="7"/>
      <c r="B59" s="7"/>
      <c r="C59" s="7"/>
      <c r="D59" s="6" t="s">
        <v>8</v>
      </c>
    </row>
    <row r="60" spans="1:3" ht="15">
      <c r="A60" s="7" t="s">
        <v>43</v>
      </c>
      <c r="B60" s="7">
        <f>SUM(B57:B58)</f>
        <v>207.05</v>
      </c>
      <c r="C60" s="8">
        <f>+B60</f>
        <v>207.05</v>
      </c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2372.95</v>
      </c>
      <c r="D62" s="7">
        <f>SUM(D56:D58)</f>
        <v>1771.55</v>
      </c>
      <c r="E62" s="6" t="s">
        <v>63</v>
      </c>
    </row>
    <row r="63" spans="1:4" ht="15.75" thickTop="1">
      <c r="A63" s="7"/>
      <c r="B63" s="7"/>
      <c r="C63" s="7"/>
      <c r="D63" s="7">
        <f>17180-D62</f>
        <v>15408.45</v>
      </c>
    </row>
    <row r="64" spans="1:3" ht="15">
      <c r="A64" s="7"/>
      <c r="B64" s="7"/>
      <c r="C64" s="7"/>
    </row>
    <row r="65" spans="1:3" ht="15">
      <c r="A65" s="7"/>
      <c r="B65" s="7"/>
      <c r="C65" s="7"/>
    </row>
    <row r="66" spans="1:3" ht="15">
      <c r="A66" s="7"/>
      <c r="B66" s="7"/>
      <c r="C66" s="7"/>
    </row>
    <row r="67" spans="1:3" ht="15">
      <c r="A67" s="7"/>
      <c r="B67" s="7"/>
      <c r="C67" s="7"/>
    </row>
    <row r="68" spans="1:3" ht="15">
      <c r="A68" s="7"/>
      <c r="B68" s="7"/>
      <c r="C68" s="7"/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8"/>
  <sheetViews>
    <sheetView workbookViewId="0" topLeftCell="A9">
      <selection activeCell="B9" sqref="B9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3" ht="15.75">
      <c r="A4" s="13"/>
      <c r="B4" s="13"/>
      <c r="C4" s="13"/>
    </row>
    <row r="5" spans="1:3" ht="15.75">
      <c r="A5" s="62">
        <v>36495</v>
      </c>
      <c r="B5" s="61"/>
      <c r="C5" s="61"/>
    </row>
    <row r="6" spans="1:3" ht="15">
      <c r="A6" s="14" t="s">
        <v>8</v>
      </c>
      <c r="B6" s="14"/>
      <c r="C6" s="14"/>
    </row>
    <row r="7" spans="1:3" ht="15">
      <c r="A7" s="2" t="s">
        <v>8</v>
      </c>
      <c r="B7" s="2"/>
      <c r="C7" s="2"/>
    </row>
    <row r="8" spans="1:3" ht="15">
      <c r="A8" s="3" t="s">
        <v>9</v>
      </c>
      <c r="B8" s="3">
        <v>775</v>
      </c>
      <c r="C8" s="3" t="s">
        <v>8</v>
      </c>
    </row>
    <row r="9" spans="1:3" ht="15">
      <c r="A9" s="3" t="s">
        <v>10</v>
      </c>
      <c r="B9" s="3">
        <v>1040</v>
      </c>
      <c r="C9" s="3" t="s">
        <v>8</v>
      </c>
    </row>
    <row r="10" spans="1:3" ht="15">
      <c r="A10" s="3" t="s">
        <v>11</v>
      </c>
      <c r="B10" s="3">
        <v>1350</v>
      </c>
      <c r="C10" s="3"/>
    </row>
    <row r="11" spans="1:3" ht="15">
      <c r="A11" s="3" t="s">
        <v>12</v>
      </c>
      <c r="B11" s="3">
        <v>1150</v>
      </c>
      <c r="C11" s="3"/>
    </row>
    <row r="12" spans="1:3" ht="15">
      <c r="A12" s="3" t="s">
        <v>13</v>
      </c>
      <c r="B12" s="3">
        <v>1135</v>
      </c>
      <c r="C12" s="3" t="s">
        <v>8</v>
      </c>
    </row>
    <row r="13" spans="1:3" ht="15">
      <c r="A13" s="3" t="s">
        <v>14</v>
      </c>
      <c r="B13" s="3">
        <v>0</v>
      </c>
      <c r="C13" s="3" t="s">
        <v>8</v>
      </c>
    </row>
    <row r="14" spans="1:3" ht="15">
      <c r="A14" s="3" t="s">
        <v>15</v>
      </c>
      <c r="B14" s="3">
        <v>1100</v>
      </c>
      <c r="C14" s="3"/>
    </row>
    <row r="15" spans="1:3" ht="15">
      <c r="A15" s="3" t="s">
        <v>16</v>
      </c>
      <c r="B15" s="3">
        <v>630</v>
      </c>
      <c r="C15" s="3"/>
    </row>
    <row r="16" spans="1:3" ht="15">
      <c r="A16" s="3" t="s">
        <v>17</v>
      </c>
      <c r="B16" s="3">
        <v>475</v>
      </c>
      <c r="C16" s="3"/>
    </row>
    <row r="17" spans="1:3" ht="15">
      <c r="A17" s="3" t="s">
        <v>18</v>
      </c>
      <c r="B17" s="3">
        <v>1220</v>
      </c>
      <c r="C17" s="3" t="s">
        <v>8</v>
      </c>
    </row>
    <row r="18" spans="1:4" ht="15">
      <c r="A18" s="3" t="s">
        <v>19</v>
      </c>
      <c r="B18" s="3">
        <v>1125</v>
      </c>
      <c r="C18" s="3" t="s">
        <v>8</v>
      </c>
      <c r="D18" s="7" t="s">
        <v>8</v>
      </c>
    </row>
    <row r="19" spans="1:3" ht="15">
      <c r="A19" s="3" t="s">
        <v>20</v>
      </c>
      <c r="B19" s="3">
        <v>1000</v>
      </c>
      <c r="C19" s="3" t="s">
        <v>8</v>
      </c>
    </row>
    <row r="20" spans="1:3" ht="15">
      <c r="A20" s="3" t="s">
        <v>21</v>
      </c>
      <c r="B20" s="3">
        <v>725</v>
      </c>
      <c r="C20" s="3" t="s">
        <v>8</v>
      </c>
    </row>
    <row r="21" spans="1:3" ht="15">
      <c r="A21" s="3" t="s">
        <v>22</v>
      </c>
      <c r="B21" s="3">
        <v>0</v>
      </c>
      <c r="C21" s="3" t="s">
        <v>8</v>
      </c>
    </row>
    <row r="22" spans="1:3" ht="15">
      <c r="A22" s="3" t="s">
        <v>23</v>
      </c>
      <c r="B22" s="3">
        <v>1190</v>
      </c>
      <c r="C22" s="3" t="s">
        <v>8</v>
      </c>
    </row>
    <row r="23" spans="1:3" ht="15">
      <c r="A23" s="3" t="s">
        <v>24</v>
      </c>
      <c r="B23" s="3">
        <v>1150</v>
      </c>
      <c r="C23" s="3" t="s">
        <v>8</v>
      </c>
    </row>
    <row r="24" spans="1:3" ht="15">
      <c r="A24" s="3" t="s">
        <v>25</v>
      </c>
      <c r="B24" s="3">
        <f>1280*2</f>
        <v>2560</v>
      </c>
      <c r="C24" s="3"/>
    </row>
    <row r="25" spans="1:3" ht="15">
      <c r="A25" s="3" t="s">
        <v>26</v>
      </c>
      <c r="B25" s="1">
        <v>1125</v>
      </c>
      <c r="C25" s="3"/>
    </row>
    <row r="26" spans="1:3" ht="15">
      <c r="A26" s="3" t="s">
        <v>27</v>
      </c>
      <c r="B26" s="3">
        <f>SUM(B8:B25)</f>
        <v>17750</v>
      </c>
      <c r="C26" s="3">
        <f>+B26</f>
        <v>17750</v>
      </c>
    </row>
    <row r="27" spans="1:3" ht="15">
      <c r="A27" s="3"/>
      <c r="B27" s="3" t="s">
        <v>8</v>
      </c>
      <c r="C27" s="3" t="s">
        <v>8</v>
      </c>
    </row>
    <row r="28" spans="1:3" ht="15">
      <c r="A28" s="3"/>
      <c r="B28" s="3"/>
      <c r="C28" s="3" t="s">
        <v>8</v>
      </c>
    </row>
    <row r="29" spans="1:4" ht="15">
      <c r="A29" s="3" t="s">
        <v>1</v>
      </c>
      <c r="B29" s="3"/>
      <c r="C29" s="3" t="s">
        <v>8</v>
      </c>
      <c r="D29" s="6" t="s">
        <v>8</v>
      </c>
    </row>
    <row r="30" spans="1:5" ht="15">
      <c r="A30" s="3" t="s">
        <v>82</v>
      </c>
      <c r="B30" s="3">
        <v>250</v>
      </c>
      <c r="C30" s="3" t="s">
        <v>8</v>
      </c>
      <c r="D30" s="6" t="s">
        <v>8</v>
      </c>
      <c r="E30" s="6" t="s">
        <v>8</v>
      </c>
    </row>
    <row r="31" spans="1:5" ht="15">
      <c r="A31" s="3" t="s">
        <v>29</v>
      </c>
      <c r="B31" s="3">
        <f>ROUND(+C26*0.075,2)</f>
        <v>1331.25</v>
      </c>
      <c r="C31" s="3" t="s">
        <v>8</v>
      </c>
      <c r="D31" s="6" t="s">
        <v>8</v>
      </c>
      <c r="E31" s="6" t="s">
        <v>8</v>
      </c>
    </row>
    <row r="32" spans="1:4" ht="15">
      <c r="A32" s="3" t="s">
        <v>28</v>
      </c>
      <c r="B32" s="3">
        <f>ROUND(+B31*0.07,2)</f>
        <v>93.19</v>
      </c>
      <c r="C32" s="18" t="s">
        <v>8</v>
      </c>
      <c r="D32" s="7">
        <f>SUM(B30:B32)</f>
        <v>1674.44</v>
      </c>
    </row>
    <row r="33" spans="1:4" ht="15">
      <c r="A33" s="3" t="s">
        <v>104</v>
      </c>
      <c r="B33" s="1">
        <v>78.65</v>
      </c>
      <c r="C33" s="3" t="s">
        <v>8</v>
      </c>
      <c r="D33" s="6" t="s">
        <v>8</v>
      </c>
    </row>
    <row r="34" spans="1:4" ht="15">
      <c r="A34" s="3" t="s">
        <v>8</v>
      </c>
      <c r="B34" s="3" t="s">
        <v>8</v>
      </c>
      <c r="C34" s="3" t="s">
        <v>8</v>
      </c>
      <c r="D34" s="6" t="s">
        <v>8</v>
      </c>
    </row>
    <row r="35" spans="1:3" ht="15">
      <c r="A35" s="3" t="s">
        <v>8</v>
      </c>
      <c r="B35" s="3" t="s">
        <v>8</v>
      </c>
      <c r="C35" s="3" t="s">
        <v>8</v>
      </c>
    </row>
    <row r="36" spans="1:3" ht="15">
      <c r="A36" s="3" t="s">
        <v>8</v>
      </c>
      <c r="B36" s="3" t="s">
        <v>8</v>
      </c>
      <c r="C36" s="3"/>
    </row>
    <row r="37" spans="1:2" ht="15">
      <c r="A37" s="2" t="s">
        <v>8</v>
      </c>
      <c r="B37" s="3" t="s">
        <v>8</v>
      </c>
    </row>
    <row r="38" spans="1:3" ht="15">
      <c r="A38" s="3" t="s">
        <v>8</v>
      </c>
      <c r="B38" s="3" t="s">
        <v>8</v>
      </c>
      <c r="C38" s="3"/>
    </row>
    <row r="39" spans="1:4" ht="15">
      <c r="A39" s="3" t="s">
        <v>35</v>
      </c>
      <c r="B39" s="3">
        <f>SUM(B30:B38)</f>
        <v>1753.0900000000001</v>
      </c>
      <c r="C39" s="1">
        <f>+B39</f>
        <v>1753.0900000000001</v>
      </c>
      <c r="D39" s="7"/>
    </row>
    <row r="40" spans="1:3" ht="15.75" thickBot="1">
      <c r="A40" s="4" t="s">
        <v>5</v>
      </c>
      <c r="B40" s="3"/>
      <c r="C40" s="5">
        <f>+C26-B39</f>
        <v>15996.91</v>
      </c>
    </row>
    <row r="41" ht="15.75" thickTop="1"/>
    <row r="42" spans="1:3" ht="15.75">
      <c r="A42" s="59" t="s">
        <v>6</v>
      </c>
      <c r="B42" s="59"/>
      <c r="C42" s="59"/>
    </row>
    <row r="43" spans="1:3" ht="15.75">
      <c r="A43" s="17"/>
      <c r="B43" s="17" t="s">
        <v>8</v>
      </c>
      <c r="C43" s="17" t="s">
        <v>8</v>
      </c>
    </row>
    <row r="44" spans="1:3" ht="15.75">
      <c r="A44" s="61" t="s">
        <v>0</v>
      </c>
      <c r="B44" s="61"/>
      <c r="C44" s="61"/>
    </row>
    <row r="45" spans="1:3" ht="15.75">
      <c r="A45" s="17"/>
      <c r="B45" s="17"/>
      <c r="C45" s="17"/>
    </row>
    <row r="46" spans="1:4" ht="15.75">
      <c r="A46" s="62">
        <f>+A5</f>
        <v>36495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76</v>
      </c>
      <c r="B49" s="7"/>
      <c r="C49" s="7"/>
      <c r="D49" s="6" t="s">
        <v>8</v>
      </c>
    </row>
    <row r="50" spans="1:4" ht="15">
      <c r="A50" s="7" t="s">
        <v>37</v>
      </c>
      <c r="B50" s="7">
        <v>535</v>
      </c>
      <c r="C50" s="7"/>
      <c r="D50" s="6" t="s">
        <v>8</v>
      </c>
    </row>
    <row r="51" spans="1:3" ht="15">
      <c r="A51" s="7" t="s">
        <v>38</v>
      </c>
      <c r="B51" s="7">
        <v>820</v>
      </c>
      <c r="C51" s="7"/>
    </row>
    <row r="52" spans="1:3" ht="15">
      <c r="A52" s="7" t="s">
        <v>39</v>
      </c>
      <c r="B52" s="8">
        <v>1225</v>
      </c>
      <c r="C52" s="7"/>
    </row>
    <row r="53" spans="1:5" ht="15">
      <c r="A53" s="7" t="s">
        <v>40</v>
      </c>
      <c r="B53" s="7">
        <f>SUM(B50:B52)</f>
        <v>2580</v>
      </c>
      <c r="C53" s="7">
        <f>+B53</f>
        <v>2580</v>
      </c>
      <c r="D53" s="6" t="s">
        <v>8</v>
      </c>
      <c r="E53" s="6" t="s">
        <v>8</v>
      </c>
    </row>
    <row r="54" spans="1:3" ht="15">
      <c r="A54" s="7"/>
      <c r="B54" s="7" t="s">
        <v>8</v>
      </c>
      <c r="C54" s="7"/>
    </row>
    <row r="55" spans="1:3" ht="15">
      <c r="A55" s="7"/>
      <c r="B55" s="7" t="s">
        <v>8</v>
      </c>
      <c r="C55" s="7"/>
    </row>
    <row r="56" spans="1:5" ht="15">
      <c r="A56" s="7" t="s">
        <v>1</v>
      </c>
      <c r="B56" s="7" t="s">
        <v>8</v>
      </c>
      <c r="C56" s="7"/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193.5</v>
      </c>
      <c r="C57" s="7"/>
      <c r="D57" s="7">
        <f>+B57+B31</f>
        <v>1524.75</v>
      </c>
      <c r="E57" s="6" t="s">
        <v>60</v>
      </c>
    </row>
    <row r="58" spans="1:5" ht="15">
      <c r="A58" s="7" t="s">
        <v>42</v>
      </c>
      <c r="B58" s="8">
        <f>ROUND(+B57*0.07,2)</f>
        <v>13.55</v>
      </c>
      <c r="C58" s="7"/>
      <c r="D58" s="7">
        <f>+B58+B32</f>
        <v>106.74</v>
      </c>
      <c r="E58" s="6" t="s">
        <v>62</v>
      </c>
    </row>
    <row r="59" spans="1:4" ht="15">
      <c r="A59" s="7"/>
      <c r="B59" s="7"/>
      <c r="C59" s="7"/>
      <c r="D59" s="6" t="s">
        <v>8</v>
      </c>
    </row>
    <row r="60" spans="1:3" ht="15">
      <c r="A60" s="7" t="s">
        <v>43</v>
      </c>
      <c r="B60" s="7">
        <f>SUM(B57:B58)</f>
        <v>207.05</v>
      </c>
      <c r="C60" s="8">
        <f>+B60</f>
        <v>207.05</v>
      </c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2372.95</v>
      </c>
      <c r="D62" s="7">
        <f>SUM(D56:D58)</f>
        <v>1881.49</v>
      </c>
      <c r="E62" s="6" t="s">
        <v>63</v>
      </c>
    </row>
    <row r="63" spans="1:4" ht="15.75" thickTop="1">
      <c r="A63" s="7"/>
      <c r="B63" s="7"/>
      <c r="C63" s="7"/>
      <c r="D63" s="7" t="s">
        <v>8</v>
      </c>
    </row>
    <row r="64" spans="1:3" ht="15">
      <c r="A64" s="7"/>
      <c r="B64" s="7"/>
      <c r="C64" s="7"/>
    </row>
    <row r="65" spans="1:3" ht="15">
      <c r="A65" s="7"/>
      <c r="B65" s="7"/>
      <c r="C65" s="7"/>
    </row>
    <row r="66" spans="1:4" ht="15">
      <c r="A66" s="7"/>
      <c r="B66" s="7"/>
      <c r="C66" s="7"/>
      <c r="D66" s="6" t="s">
        <v>8</v>
      </c>
    </row>
    <row r="67" spans="1:4" ht="15">
      <c r="A67" s="7"/>
      <c r="B67" s="7"/>
      <c r="C67" s="7"/>
      <c r="D67" s="6" t="s">
        <v>8</v>
      </c>
    </row>
    <row r="68" spans="1:4" ht="15">
      <c r="A68" s="7"/>
      <c r="B68" s="7"/>
      <c r="C68" s="7"/>
      <c r="D68" s="6" t="s">
        <v>8</v>
      </c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8"/>
  <sheetViews>
    <sheetView workbookViewId="0" topLeftCell="A41">
      <selection activeCell="B50" sqref="B50:B53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3" ht="15.75">
      <c r="A4" s="13"/>
      <c r="B4" s="13"/>
      <c r="C4" s="13"/>
    </row>
    <row r="5" spans="1:3" ht="15.75">
      <c r="A5" s="62">
        <v>36526</v>
      </c>
      <c r="B5" s="61"/>
      <c r="C5" s="61"/>
    </row>
    <row r="6" spans="1:3" ht="15">
      <c r="A6" s="14" t="s">
        <v>8</v>
      </c>
      <c r="B6" s="14"/>
      <c r="C6" s="14"/>
    </row>
    <row r="7" spans="1:3" ht="15">
      <c r="A7" s="2" t="s">
        <v>8</v>
      </c>
      <c r="B7" s="2"/>
      <c r="C7" s="2"/>
    </row>
    <row r="8" spans="1:3" ht="15">
      <c r="A8" s="3" t="s">
        <v>9</v>
      </c>
      <c r="B8" s="3">
        <v>775</v>
      </c>
      <c r="C8" s="3" t="s">
        <v>8</v>
      </c>
    </row>
    <row r="9" spans="1:3" ht="15">
      <c r="A9" s="3" t="s">
        <v>10</v>
      </c>
      <c r="B9" s="3">
        <v>1040</v>
      </c>
      <c r="C9" s="3" t="s">
        <v>8</v>
      </c>
    </row>
    <row r="10" spans="1:3" ht="15">
      <c r="A10" s="3" t="s">
        <v>11</v>
      </c>
      <c r="B10" s="3">
        <v>1350</v>
      </c>
      <c r="C10" s="3"/>
    </row>
    <row r="11" spans="1:3" ht="15">
      <c r="A11" s="3" t="s">
        <v>12</v>
      </c>
      <c r="B11" s="3">
        <f>1150</f>
        <v>1150</v>
      </c>
      <c r="C11" s="3"/>
    </row>
    <row r="12" spans="1:3" ht="15">
      <c r="A12" s="3" t="s">
        <v>13</v>
      </c>
      <c r="B12" s="3">
        <v>1135</v>
      </c>
      <c r="C12" s="3" t="s">
        <v>8</v>
      </c>
    </row>
    <row r="13" spans="1:3" ht="15">
      <c r="A13" s="3" t="s">
        <v>14</v>
      </c>
      <c r="B13" s="3">
        <v>0</v>
      </c>
      <c r="C13" s="3" t="s">
        <v>8</v>
      </c>
    </row>
    <row r="14" spans="1:3" ht="15">
      <c r="A14" s="3" t="s">
        <v>15</v>
      </c>
      <c r="B14" s="3">
        <v>1100</v>
      </c>
      <c r="C14" s="3"/>
    </row>
    <row r="15" spans="1:3" ht="15">
      <c r="A15" s="3" t="s">
        <v>16</v>
      </c>
      <c r="B15" s="3">
        <v>630</v>
      </c>
      <c r="C15" s="3"/>
    </row>
    <row r="16" spans="1:3" ht="15">
      <c r="A16" s="3" t="s">
        <v>17</v>
      </c>
      <c r="B16" s="3">
        <v>475</v>
      </c>
      <c r="C16" s="3"/>
    </row>
    <row r="17" spans="1:3" ht="15">
      <c r="A17" s="3" t="s">
        <v>18</v>
      </c>
      <c r="B17" s="3">
        <v>1220</v>
      </c>
      <c r="C17" s="3" t="s">
        <v>8</v>
      </c>
    </row>
    <row r="18" spans="1:4" ht="15">
      <c r="A18" s="3" t="s">
        <v>19</v>
      </c>
      <c r="B18" s="3">
        <f>375*3</f>
        <v>1125</v>
      </c>
      <c r="C18" s="3" t="s">
        <v>8</v>
      </c>
      <c r="D18" s="7" t="s">
        <v>8</v>
      </c>
    </row>
    <row r="19" spans="1:3" ht="15">
      <c r="A19" s="3" t="s">
        <v>20</v>
      </c>
      <c r="B19" s="3">
        <v>1000</v>
      </c>
      <c r="C19" s="3" t="s">
        <v>8</v>
      </c>
    </row>
    <row r="20" spans="1:3" ht="15">
      <c r="A20" s="3" t="s">
        <v>21</v>
      </c>
      <c r="B20" s="3">
        <v>725</v>
      </c>
      <c r="C20" s="3" t="s">
        <v>8</v>
      </c>
    </row>
    <row r="21" spans="1:4" ht="15">
      <c r="A21" s="3" t="s">
        <v>22</v>
      </c>
      <c r="B21" s="3">
        <v>1200</v>
      </c>
      <c r="C21" s="3" t="s">
        <v>8</v>
      </c>
      <c r="D21" s="6" t="s">
        <v>8</v>
      </c>
    </row>
    <row r="22" spans="1:4" ht="15">
      <c r="A22" s="3" t="s">
        <v>23</v>
      </c>
      <c r="B22" s="3">
        <v>1160</v>
      </c>
      <c r="C22" s="3" t="s">
        <v>8</v>
      </c>
      <c r="D22" s="6" t="s">
        <v>8</v>
      </c>
    </row>
    <row r="23" spans="1:4" ht="15">
      <c r="A23" s="3" t="s">
        <v>24</v>
      </c>
      <c r="B23" s="3">
        <v>1150</v>
      </c>
      <c r="C23" s="3" t="s">
        <v>8</v>
      </c>
      <c r="D23" s="6" t="s">
        <v>8</v>
      </c>
    </row>
    <row r="24" spans="1:3" ht="15">
      <c r="A24" s="3" t="s">
        <v>25</v>
      </c>
      <c r="B24" s="3">
        <v>1280</v>
      </c>
      <c r="C24" s="3"/>
    </row>
    <row r="25" spans="1:3" ht="15">
      <c r="A25" s="3" t="s">
        <v>26</v>
      </c>
      <c r="B25" s="1">
        <v>1125</v>
      </c>
      <c r="C25" s="3"/>
    </row>
    <row r="26" spans="1:3" ht="15">
      <c r="A26" s="3" t="s">
        <v>27</v>
      </c>
      <c r="B26" s="3">
        <f>SUM(B8:B25)</f>
        <v>17640</v>
      </c>
      <c r="C26" s="3">
        <f>+B26</f>
        <v>17640</v>
      </c>
    </row>
    <row r="27" spans="1:3" ht="15">
      <c r="A27" s="3"/>
      <c r="B27" s="3" t="s">
        <v>8</v>
      </c>
      <c r="C27" s="3" t="s">
        <v>8</v>
      </c>
    </row>
    <row r="28" spans="1:3" ht="15">
      <c r="A28" s="3"/>
      <c r="B28" s="3"/>
      <c r="C28" s="3" t="s">
        <v>8</v>
      </c>
    </row>
    <row r="29" spans="1:4" ht="15">
      <c r="A29" s="3" t="s">
        <v>1</v>
      </c>
      <c r="B29" s="3"/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1323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92.61</v>
      </c>
      <c r="C32" s="18" t="s">
        <v>8</v>
      </c>
      <c r="D32" s="7">
        <f>SUM(B30:B32)</f>
        <v>1665.61</v>
      </c>
    </row>
    <row r="33" spans="1:4" ht="15">
      <c r="A33" s="24" t="s">
        <v>125</v>
      </c>
      <c r="B33" s="32">
        <v>90.95</v>
      </c>
      <c r="C33" s="3" t="s">
        <v>8</v>
      </c>
      <c r="D33" s="6" t="s">
        <v>8</v>
      </c>
    </row>
    <row r="34" spans="1:4" ht="15">
      <c r="A34" s="24" t="s">
        <v>126</v>
      </c>
      <c r="B34" s="3">
        <v>53.5</v>
      </c>
      <c r="C34" s="3" t="s">
        <v>8</v>
      </c>
      <c r="D34" s="6" t="s">
        <v>8</v>
      </c>
    </row>
    <row r="35" spans="1:4" ht="15">
      <c r="A35" s="24" t="s">
        <v>127</v>
      </c>
      <c r="B35" s="32">
        <v>3317</v>
      </c>
      <c r="C35" s="3" t="s">
        <v>8</v>
      </c>
      <c r="D35" s="6" t="s">
        <v>8</v>
      </c>
    </row>
    <row r="36" spans="1:3" ht="15">
      <c r="A36" s="24" t="s">
        <v>129</v>
      </c>
      <c r="B36" s="1">
        <v>213.95</v>
      </c>
      <c r="C36" s="3"/>
    </row>
    <row r="37" spans="1:2" ht="15">
      <c r="A37" s="2" t="s">
        <v>8</v>
      </c>
      <c r="B37" s="3" t="s">
        <v>8</v>
      </c>
    </row>
    <row r="38" spans="1:3" ht="15">
      <c r="A38" s="3" t="s">
        <v>8</v>
      </c>
      <c r="B38" s="3" t="s">
        <v>8</v>
      </c>
      <c r="C38" s="3"/>
    </row>
    <row r="39" spans="1:4" ht="15">
      <c r="A39" s="3" t="s">
        <v>35</v>
      </c>
      <c r="B39" s="3">
        <f>SUM(B30:B38)</f>
        <v>5341.009999999999</v>
      </c>
      <c r="C39" s="1">
        <f>+B39</f>
        <v>5341.009999999999</v>
      </c>
      <c r="D39" s="7"/>
    </row>
    <row r="40" spans="1:3" ht="15.75" thickBot="1">
      <c r="A40" s="4" t="s">
        <v>5</v>
      </c>
      <c r="B40" s="3"/>
      <c r="C40" s="5">
        <f>+C26-B39</f>
        <v>12298.990000000002</v>
      </c>
    </row>
    <row r="41" ht="15.75" thickTop="1"/>
    <row r="42" spans="1:3" ht="15.75">
      <c r="A42" s="59" t="s">
        <v>6</v>
      </c>
      <c r="B42" s="59"/>
      <c r="C42" s="59"/>
    </row>
    <row r="43" spans="1:3" ht="15.75">
      <c r="A43" s="17"/>
      <c r="B43" s="17" t="s">
        <v>8</v>
      </c>
      <c r="C43" s="17" t="s">
        <v>8</v>
      </c>
    </row>
    <row r="44" spans="1:3" ht="15.75">
      <c r="A44" s="61" t="s">
        <v>0</v>
      </c>
      <c r="B44" s="61"/>
      <c r="C44" s="61"/>
    </row>
    <row r="45" spans="1:3" ht="15.75">
      <c r="A45" s="17"/>
      <c r="B45" s="17"/>
      <c r="C45" s="17"/>
    </row>
    <row r="46" spans="1:4" ht="15.75">
      <c r="A46" s="62">
        <f>+A5</f>
        <v>36526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76</v>
      </c>
      <c r="B49" s="7"/>
      <c r="C49" s="7"/>
      <c r="D49" s="6" t="s">
        <v>8</v>
      </c>
    </row>
    <row r="50" spans="1:4" ht="15">
      <c r="A50" s="7" t="s">
        <v>37</v>
      </c>
      <c r="B50" s="7">
        <v>535</v>
      </c>
      <c r="C50" s="7"/>
      <c r="D50" s="6" t="s">
        <v>8</v>
      </c>
    </row>
    <row r="51" spans="1:3" ht="15">
      <c r="A51" s="7" t="s">
        <v>38</v>
      </c>
      <c r="B51" s="7">
        <v>820</v>
      </c>
      <c r="C51" s="7"/>
    </row>
    <row r="52" spans="1:3" ht="15">
      <c r="A52" s="7" t="s">
        <v>39</v>
      </c>
      <c r="B52" s="8">
        <v>1225</v>
      </c>
      <c r="C52" s="7"/>
    </row>
    <row r="53" spans="1:5" ht="15">
      <c r="A53" s="7" t="s">
        <v>40</v>
      </c>
      <c r="B53" s="7">
        <f>SUM(B50:B52)</f>
        <v>2580</v>
      </c>
      <c r="C53" s="7">
        <f>+B53</f>
        <v>2580</v>
      </c>
      <c r="D53" s="6" t="s">
        <v>8</v>
      </c>
      <c r="E53" s="6" t="s">
        <v>8</v>
      </c>
    </row>
    <row r="54" spans="1:3" ht="15">
      <c r="A54" s="7"/>
      <c r="B54" s="7" t="s">
        <v>8</v>
      </c>
      <c r="C54" s="7" t="s">
        <v>8</v>
      </c>
    </row>
    <row r="55" spans="1:3" ht="15">
      <c r="A55" s="7"/>
      <c r="B55" s="7" t="s">
        <v>8</v>
      </c>
      <c r="C55" s="7" t="s">
        <v>123</v>
      </c>
    </row>
    <row r="56" spans="1:5" ht="15">
      <c r="A56" s="7" t="s">
        <v>1</v>
      </c>
      <c r="B56" s="7" t="s">
        <v>8</v>
      </c>
      <c r="C56" s="7"/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193.5</v>
      </c>
      <c r="C57" s="7"/>
      <c r="D57" s="7">
        <f>+B57+B31</f>
        <v>1516.5</v>
      </c>
      <c r="E57" s="6" t="s">
        <v>60</v>
      </c>
    </row>
    <row r="58" spans="1:5" ht="15">
      <c r="A58" s="7" t="s">
        <v>42</v>
      </c>
      <c r="B58" s="8">
        <f>ROUND(+B57*0.07,2)</f>
        <v>13.55</v>
      </c>
      <c r="C58" s="7"/>
      <c r="D58" s="7">
        <f>+B58+B32</f>
        <v>106.16</v>
      </c>
      <c r="E58" s="6" t="s">
        <v>62</v>
      </c>
    </row>
    <row r="59" spans="1:4" ht="15">
      <c r="A59" s="7"/>
      <c r="B59" s="7"/>
      <c r="C59" s="7"/>
      <c r="D59" s="6" t="s">
        <v>8</v>
      </c>
    </row>
    <row r="60" spans="1:3" ht="15">
      <c r="A60" s="7" t="s">
        <v>43</v>
      </c>
      <c r="B60" s="7">
        <f>SUM(B57:B58)</f>
        <v>207.05</v>
      </c>
      <c r="C60" s="8">
        <f>+B60</f>
        <v>207.05</v>
      </c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2372.95</v>
      </c>
      <c r="D62" s="7">
        <f>SUM(D56:D58)</f>
        <v>1872.66</v>
      </c>
      <c r="E62" s="6" t="s">
        <v>63</v>
      </c>
    </row>
    <row r="63" spans="1:4" ht="15.75" thickTop="1">
      <c r="A63" s="7"/>
      <c r="B63" s="7"/>
      <c r="C63" s="7"/>
      <c r="D63" s="7" t="s">
        <v>8</v>
      </c>
    </row>
    <row r="64" spans="1:3" ht="15">
      <c r="A64" s="7"/>
      <c r="B64" s="7"/>
      <c r="C64" s="7"/>
    </row>
    <row r="65" spans="1:3" ht="15">
      <c r="A65" s="7"/>
      <c r="B65" s="7"/>
      <c r="C65" s="7"/>
    </row>
    <row r="66" spans="1:4" ht="15">
      <c r="A66" s="7"/>
      <c r="B66" s="7"/>
      <c r="C66" s="7"/>
      <c r="D66" s="6" t="s">
        <v>8</v>
      </c>
    </row>
    <row r="67" spans="1:4" ht="15">
      <c r="A67" s="7"/>
      <c r="B67" s="7"/>
      <c r="C67" s="7"/>
      <c r="D67" s="6" t="s">
        <v>8</v>
      </c>
    </row>
    <row r="68" spans="1:4" ht="15">
      <c r="A68" s="7"/>
      <c r="B68" s="7"/>
      <c r="C68" s="7"/>
      <c r="D68" s="6" t="s">
        <v>8</v>
      </c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8"/>
  <sheetViews>
    <sheetView workbookViewId="0" topLeftCell="A34">
      <selection activeCell="B50" sqref="B50:B53"/>
    </sheetView>
  </sheetViews>
  <sheetFormatPr defaultColWidth="9.140625" defaultRowHeight="12.75"/>
  <cols>
    <col min="1" max="1" width="55.7109375" style="6" customWidth="1"/>
    <col min="2" max="3" width="15.7109375" style="6" customWidth="1"/>
    <col min="4" max="4" width="13.7109375" style="6" customWidth="1"/>
    <col min="5" max="5" width="10.28125" style="6" customWidth="1"/>
    <col min="6" max="16384" width="9.140625" style="6" customWidth="1"/>
  </cols>
  <sheetData>
    <row r="1" spans="1:3" ht="15.75">
      <c r="A1" s="61" t="s">
        <v>45</v>
      </c>
      <c r="B1" s="61"/>
      <c r="C1" s="61"/>
    </row>
    <row r="2" spans="1:3" ht="15.75">
      <c r="A2" s="13"/>
      <c r="B2" s="13"/>
      <c r="C2" s="13"/>
    </row>
    <row r="3" spans="1:3" ht="15.75">
      <c r="A3" s="61" t="s">
        <v>0</v>
      </c>
      <c r="B3" s="61"/>
      <c r="C3" s="61"/>
    </row>
    <row r="4" spans="1:3" ht="15.75">
      <c r="A4" s="13"/>
      <c r="B4" s="13"/>
      <c r="C4" s="13"/>
    </row>
    <row r="5" spans="1:3" ht="15.75">
      <c r="A5" s="62">
        <v>36557</v>
      </c>
      <c r="B5" s="61"/>
      <c r="C5" s="61"/>
    </row>
    <row r="6" spans="1:3" ht="15">
      <c r="A6" s="14" t="s">
        <v>8</v>
      </c>
      <c r="B6" s="14"/>
      <c r="C6" s="14"/>
    </row>
    <row r="7" spans="1:3" ht="15">
      <c r="A7" s="2" t="s">
        <v>8</v>
      </c>
      <c r="B7" s="2"/>
      <c r="C7" s="2"/>
    </row>
    <row r="8" spans="1:3" ht="15">
      <c r="A8" s="3" t="s">
        <v>9</v>
      </c>
      <c r="B8" s="3">
        <v>830</v>
      </c>
      <c r="C8" s="3" t="s">
        <v>8</v>
      </c>
    </row>
    <row r="9" spans="1:3" ht="15">
      <c r="A9" s="3" t="s">
        <v>10</v>
      </c>
      <c r="B9" s="3">
        <v>1120</v>
      </c>
      <c r="C9" s="3" t="s">
        <v>8</v>
      </c>
    </row>
    <row r="10" spans="1:3" ht="15">
      <c r="A10" s="3" t="s">
        <v>11</v>
      </c>
      <c r="B10" s="3">
        <v>1350</v>
      </c>
      <c r="C10" s="3"/>
    </row>
    <row r="11" spans="1:3" ht="15">
      <c r="A11" s="3" t="s">
        <v>12</v>
      </c>
      <c r="B11" s="3">
        <v>1235</v>
      </c>
      <c r="C11" s="3" t="s">
        <v>8</v>
      </c>
    </row>
    <row r="12" spans="1:3" ht="15">
      <c r="A12" s="3" t="s">
        <v>13</v>
      </c>
      <c r="B12" s="3">
        <v>1135</v>
      </c>
      <c r="C12" s="3" t="s">
        <v>8</v>
      </c>
    </row>
    <row r="13" spans="1:3" ht="15">
      <c r="A13" s="3" t="s">
        <v>14</v>
      </c>
      <c r="B13" s="3">
        <v>750</v>
      </c>
      <c r="C13" s="3" t="s">
        <v>8</v>
      </c>
    </row>
    <row r="14" spans="1:3" ht="15">
      <c r="A14" s="3" t="s">
        <v>15</v>
      </c>
      <c r="B14" s="3">
        <v>0</v>
      </c>
      <c r="C14" s="3"/>
    </row>
    <row r="15" spans="1:3" ht="15">
      <c r="A15" s="3" t="s">
        <v>16</v>
      </c>
      <c r="B15" s="3">
        <v>675</v>
      </c>
      <c r="C15" s="3"/>
    </row>
    <row r="16" spans="1:3" ht="15">
      <c r="A16" s="3" t="s">
        <v>17</v>
      </c>
      <c r="B16" s="3">
        <v>510</v>
      </c>
      <c r="C16" s="3"/>
    </row>
    <row r="17" spans="1:3" ht="15">
      <c r="A17" s="3" t="s">
        <v>18</v>
      </c>
      <c r="B17" s="3">
        <v>1260</v>
      </c>
      <c r="C17" s="3" t="s">
        <v>8</v>
      </c>
    </row>
    <row r="18" spans="1:4" ht="15">
      <c r="A18" s="3" t="s">
        <v>19</v>
      </c>
      <c r="B18" s="3">
        <v>1125</v>
      </c>
      <c r="C18" s="3" t="s">
        <v>8</v>
      </c>
      <c r="D18" s="7" t="s">
        <v>8</v>
      </c>
    </row>
    <row r="19" spans="1:4" ht="15">
      <c r="A19" s="3" t="s">
        <v>20</v>
      </c>
      <c r="B19" s="3">
        <v>1000</v>
      </c>
      <c r="C19" s="3" t="s">
        <v>8</v>
      </c>
      <c r="D19" s="6" t="s">
        <v>8</v>
      </c>
    </row>
    <row r="20" spans="1:4" ht="15">
      <c r="A20" s="3" t="s">
        <v>21</v>
      </c>
      <c r="B20" s="3">
        <v>725</v>
      </c>
      <c r="C20" s="3" t="s">
        <v>8</v>
      </c>
      <c r="D20" s="6" t="s">
        <v>8</v>
      </c>
    </row>
    <row r="21" spans="1:4" ht="15">
      <c r="A21" s="3" t="s">
        <v>22</v>
      </c>
      <c r="B21" s="3">
        <v>660</v>
      </c>
      <c r="C21" s="3" t="s">
        <v>8</v>
      </c>
      <c r="D21" s="6" t="s">
        <v>8</v>
      </c>
    </row>
    <row r="22" spans="1:4" ht="15">
      <c r="A22" s="3" t="s">
        <v>23</v>
      </c>
      <c r="B22" s="3">
        <v>1190</v>
      </c>
      <c r="C22" s="3" t="s">
        <v>8</v>
      </c>
      <c r="D22" s="6" t="s">
        <v>8</v>
      </c>
    </row>
    <row r="23" spans="1:4" ht="15">
      <c r="A23" s="3" t="s">
        <v>24</v>
      </c>
      <c r="B23" s="3">
        <v>1235</v>
      </c>
      <c r="C23" s="3" t="s">
        <v>8</v>
      </c>
      <c r="D23" s="6" t="s">
        <v>8</v>
      </c>
    </row>
    <row r="24" spans="1:3" ht="15">
      <c r="A24" s="3" t="s">
        <v>25</v>
      </c>
      <c r="B24" s="3">
        <v>0</v>
      </c>
      <c r="C24" s="3" t="s">
        <v>8</v>
      </c>
    </row>
    <row r="25" spans="1:3" ht="15">
      <c r="A25" s="3" t="s">
        <v>26</v>
      </c>
      <c r="B25" s="1">
        <v>1210</v>
      </c>
      <c r="C25" s="3"/>
    </row>
    <row r="26" spans="1:3" ht="15">
      <c r="A26" s="3" t="s">
        <v>27</v>
      </c>
      <c r="B26" s="3">
        <f>SUM(B8:B25)</f>
        <v>16010</v>
      </c>
      <c r="C26" s="3">
        <f>+B26</f>
        <v>16010</v>
      </c>
    </row>
    <row r="27" spans="1:3" ht="15">
      <c r="A27" s="3"/>
      <c r="B27" s="3" t="s">
        <v>8</v>
      </c>
      <c r="C27" s="3" t="s">
        <v>8</v>
      </c>
    </row>
    <row r="28" spans="1:3" ht="15">
      <c r="A28" s="3"/>
      <c r="B28" s="3"/>
      <c r="C28" s="3" t="s">
        <v>8</v>
      </c>
    </row>
    <row r="29" spans="1:4" ht="15">
      <c r="A29" s="3" t="s">
        <v>1</v>
      </c>
      <c r="B29" s="3"/>
      <c r="C29" s="3" t="s">
        <v>8</v>
      </c>
      <c r="D29" s="6" t="s">
        <v>8</v>
      </c>
    </row>
    <row r="30" spans="1:4" ht="15">
      <c r="A30" s="3" t="s">
        <v>82</v>
      </c>
      <c r="B30" s="3">
        <v>250</v>
      </c>
      <c r="C30" s="3" t="s">
        <v>8</v>
      </c>
      <c r="D30" s="6" t="s">
        <v>8</v>
      </c>
    </row>
    <row r="31" spans="1:4" ht="15">
      <c r="A31" s="3" t="s">
        <v>29</v>
      </c>
      <c r="B31" s="3">
        <f>ROUND(+C26*0.075,2)</f>
        <v>1200.75</v>
      </c>
      <c r="C31" s="3" t="s">
        <v>8</v>
      </c>
      <c r="D31" s="6" t="s">
        <v>8</v>
      </c>
    </row>
    <row r="32" spans="1:4" ht="15">
      <c r="A32" s="3" t="s">
        <v>28</v>
      </c>
      <c r="B32" s="3">
        <f>ROUND(+B31*0.07,2)</f>
        <v>84.05</v>
      </c>
      <c r="C32" s="18" t="s">
        <v>8</v>
      </c>
      <c r="D32" s="7">
        <f>SUM(B30:B32)</f>
        <v>1534.8</v>
      </c>
    </row>
    <row r="33" spans="1:4" ht="15">
      <c r="A33" s="24" t="s">
        <v>130</v>
      </c>
      <c r="B33" s="32">
        <v>176.55</v>
      </c>
      <c r="C33" s="3" t="s">
        <v>8</v>
      </c>
      <c r="D33" s="6" t="s">
        <v>8</v>
      </c>
    </row>
    <row r="34" spans="1:4" ht="15">
      <c r="A34" s="24" t="s">
        <v>131</v>
      </c>
      <c r="B34" s="1">
        <v>107</v>
      </c>
      <c r="C34" s="3" t="s">
        <v>8</v>
      </c>
      <c r="D34" s="6" t="s">
        <v>8</v>
      </c>
    </row>
    <row r="35" spans="1:4" ht="15">
      <c r="A35" s="24" t="s">
        <v>8</v>
      </c>
      <c r="B35" s="32" t="s">
        <v>8</v>
      </c>
      <c r="C35" s="3" t="s">
        <v>8</v>
      </c>
      <c r="D35" s="6" t="s">
        <v>8</v>
      </c>
    </row>
    <row r="36" spans="1:3" ht="15">
      <c r="A36" s="24" t="s">
        <v>8</v>
      </c>
      <c r="B36" s="1" t="s">
        <v>8</v>
      </c>
      <c r="C36" s="3"/>
    </row>
    <row r="37" spans="1:2" ht="15">
      <c r="A37" s="2" t="s">
        <v>8</v>
      </c>
      <c r="B37" s="3" t="s">
        <v>8</v>
      </c>
    </row>
    <row r="38" spans="1:3" ht="15">
      <c r="A38" s="3" t="s">
        <v>8</v>
      </c>
      <c r="B38" s="3" t="s">
        <v>8</v>
      </c>
      <c r="C38" s="3"/>
    </row>
    <row r="39" spans="1:4" ht="15">
      <c r="A39" s="3" t="s">
        <v>35</v>
      </c>
      <c r="B39" s="3">
        <f>SUM(B30:B38)</f>
        <v>1818.35</v>
      </c>
      <c r="C39" s="1">
        <f>+B39</f>
        <v>1818.35</v>
      </c>
      <c r="D39" s="7"/>
    </row>
    <row r="40" spans="1:3" ht="15.75" thickBot="1">
      <c r="A40" s="4" t="s">
        <v>5</v>
      </c>
      <c r="B40" s="3"/>
      <c r="C40" s="5">
        <f>+C26-B39</f>
        <v>14191.65</v>
      </c>
    </row>
    <row r="41" ht="15.75" thickTop="1"/>
    <row r="42" spans="1:3" ht="15.75">
      <c r="A42" s="59" t="s">
        <v>6</v>
      </c>
      <c r="B42" s="59"/>
      <c r="C42" s="59"/>
    </row>
    <row r="43" spans="1:3" ht="15.75">
      <c r="A43" s="17"/>
      <c r="B43" s="17" t="s">
        <v>8</v>
      </c>
      <c r="C43" s="17" t="s">
        <v>8</v>
      </c>
    </row>
    <row r="44" spans="1:3" ht="15.75">
      <c r="A44" s="61" t="s">
        <v>0</v>
      </c>
      <c r="B44" s="61"/>
      <c r="C44" s="61"/>
    </row>
    <row r="45" spans="1:3" ht="15.75">
      <c r="A45" s="17"/>
      <c r="B45" s="17"/>
      <c r="C45" s="17"/>
    </row>
    <row r="46" spans="1:4" ht="15.75">
      <c r="A46" s="62">
        <f>+A5</f>
        <v>36557</v>
      </c>
      <c r="B46" s="61"/>
      <c r="C46" s="61"/>
      <c r="D46" s="6" t="s">
        <v>8</v>
      </c>
    </row>
    <row r="47" spans="1:3" ht="15">
      <c r="A47" s="7"/>
      <c r="B47" s="7"/>
      <c r="C47" s="7" t="s">
        <v>8</v>
      </c>
    </row>
    <row r="48" spans="1:4" ht="15">
      <c r="A48" s="7" t="s">
        <v>8</v>
      </c>
      <c r="B48" s="7"/>
      <c r="C48" s="7"/>
      <c r="D48" s="6" t="s">
        <v>8</v>
      </c>
    </row>
    <row r="49" spans="1:4" ht="15">
      <c r="A49" s="7" t="s">
        <v>76</v>
      </c>
      <c r="B49" s="7"/>
      <c r="C49" s="7"/>
      <c r="D49" s="6" t="s">
        <v>8</v>
      </c>
    </row>
    <row r="50" spans="1:4" ht="15">
      <c r="A50" s="7" t="s">
        <v>37</v>
      </c>
      <c r="B50" s="7">
        <v>575</v>
      </c>
      <c r="C50" s="7"/>
      <c r="D50" s="6" t="s">
        <v>8</v>
      </c>
    </row>
    <row r="51" spans="1:3" ht="15">
      <c r="A51" s="7" t="s">
        <v>38</v>
      </c>
      <c r="B51" s="7">
        <v>880</v>
      </c>
      <c r="C51" s="7"/>
    </row>
    <row r="52" spans="1:3" ht="15">
      <c r="A52" s="7" t="s">
        <v>39</v>
      </c>
      <c r="B52" s="8">
        <v>1320</v>
      </c>
      <c r="C52" s="7"/>
    </row>
    <row r="53" spans="1:5" ht="15">
      <c r="A53" s="7" t="s">
        <v>40</v>
      </c>
      <c r="B53" s="7">
        <f>SUM(B50:B52)</f>
        <v>2775</v>
      </c>
      <c r="C53" s="7">
        <f>+B53</f>
        <v>2775</v>
      </c>
      <c r="D53" s="6" t="s">
        <v>8</v>
      </c>
      <c r="E53" s="6" t="s">
        <v>8</v>
      </c>
    </row>
    <row r="54" spans="1:3" ht="15">
      <c r="A54" s="7"/>
      <c r="B54" s="7" t="s">
        <v>8</v>
      </c>
      <c r="C54" s="7" t="s">
        <v>8</v>
      </c>
    </row>
    <row r="55" spans="1:3" ht="15">
      <c r="A55" s="7"/>
      <c r="B55" s="7" t="s">
        <v>8</v>
      </c>
      <c r="C55" s="7" t="s">
        <v>8</v>
      </c>
    </row>
    <row r="56" spans="1:5" ht="15">
      <c r="A56" s="7" t="s">
        <v>1</v>
      </c>
      <c r="B56" s="7" t="s">
        <v>8</v>
      </c>
      <c r="C56" s="7"/>
      <c r="D56" s="6">
        <v>250</v>
      </c>
      <c r="E56" s="6" t="s">
        <v>61</v>
      </c>
    </row>
    <row r="57" spans="1:5" ht="15">
      <c r="A57" s="7" t="s">
        <v>41</v>
      </c>
      <c r="B57" s="7">
        <f>ROUND(+C53*0.075,2)</f>
        <v>208.13</v>
      </c>
      <c r="C57" s="7"/>
      <c r="D57" s="7">
        <f>+B57+B31</f>
        <v>1408.88</v>
      </c>
      <c r="E57" s="6" t="s">
        <v>60</v>
      </c>
    </row>
    <row r="58" spans="1:5" ht="15">
      <c r="A58" s="7" t="s">
        <v>42</v>
      </c>
      <c r="B58" s="8">
        <f>ROUND(+B57*0.07,2)</f>
        <v>14.57</v>
      </c>
      <c r="C58" s="7"/>
      <c r="D58" s="7">
        <f>+B58+B32</f>
        <v>98.62</v>
      </c>
      <c r="E58" s="6" t="s">
        <v>62</v>
      </c>
    </row>
    <row r="59" spans="1:4" ht="15">
      <c r="A59" s="7"/>
      <c r="B59" s="7"/>
      <c r="C59" s="7"/>
      <c r="D59" s="6" t="s">
        <v>8</v>
      </c>
    </row>
    <row r="60" spans="1:3" ht="15">
      <c r="A60" s="7" t="s">
        <v>43</v>
      </c>
      <c r="B60" s="7">
        <f>SUM(B57:B58)</f>
        <v>222.7</v>
      </c>
      <c r="C60" s="8">
        <f>+B60</f>
        <v>222.7</v>
      </c>
    </row>
    <row r="61" spans="1:4" ht="15">
      <c r="A61" s="7"/>
      <c r="B61" s="7"/>
      <c r="C61" s="7"/>
      <c r="D61" s="6" t="s">
        <v>8</v>
      </c>
    </row>
    <row r="62" spans="1:5" ht="16.5" thickBot="1">
      <c r="A62" s="10" t="s">
        <v>44</v>
      </c>
      <c r="B62" s="7"/>
      <c r="C62" s="9">
        <f>+C53-C60</f>
        <v>2552.3</v>
      </c>
      <c r="D62" s="7">
        <f>SUM(D56:D58)</f>
        <v>1757.5</v>
      </c>
      <c r="E62" s="6" t="s">
        <v>63</v>
      </c>
    </row>
    <row r="63" spans="1:4" ht="15.75" thickTop="1">
      <c r="A63" s="7"/>
      <c r="B63" s="7"/>
      <c r="C63" s="7"/>
      <c r="D63" s="7" t="s">
        <v>8</v>
      </c>
    </row>
    <row r="64" spans="1:3" ht="15">
      <c r="A64" s="7"/>
      <c r="B64" s="7"/>
      <c r="C64" s="7"/>
    </row>
    <row r="65" spans="1:3" ht="15">
      <c r="A65" s="7"/>
      <c r="B65" s="7"/>
      <c r="C65" s="7"/>
    </row>
    <row r="66" spans="1:4" ht="15">
      <c r="A66" s="7"/>
      <c r="B66" s="7"/>
      <c r="C66" s="7"/>
      <c r="D66" s="6" t="s">
        <v>8</v>
      </c>
    </row>
    <row r="67" spans="1:4" ht="15">
      <c r="A67" s="7"/>
      <c r="B67" s="7"/>
      <c r="C67" s="7"/>
      <c r="D67" s="6" t="s">
        <v>8</v>
      </c>
    </row>
    <row r="68" spans="1:4" ht="15">
      <c r="A68" s="7"/>
      <c r="B68" s="7"/>
      <c r="C68" s="7"/>
      <c r="D68" s="6" t="s">
        <v>8</v>
      </c>
    </row>
    <row r="69" spans="1:3" ht="15">
      <c r="A69" s="7"/>
      <c r="B69" s="7"/>
      <c r="C69" s="7"/>
    </row>
    <row r="70" spans="1:3" ht="15">
      <c r="A70" s="7"/>
      <c r="B70" s="7"/>
      <c r="C70" s="7"/>
    </row>
    <row r="71" spans="1:3" ht="15">
      <c r="A71" s="7"/>
      <c r="B71" s="7"/>
      <c r="C71" s="7"/>
    </row>
    <row r="72" spans="1:3" ht="15">
      <c r="A72" s="12"/>
      <c r="B72" s="12"/>
      <c r="C72" s="12"/>
    </row>
    <row r="73" spans="2:3" ht="15">
      <c r="B73" s="11"/>
      <c r="C73" s="11"/>
    </row>
    <row r="74" spans="2:4" ht="15">
      <c r="B74" s="11"/>
      <c r="C74" s="11"/>
      <c r="D74" s="6" t="s">
        <v>8</v>
      </c>
    </row>
    <row r="75" spans="2:3" ht="15">
      <c r="B75" s="11"/>
      <c r="C75" s="11"/>
    </row>
    <row r="76" spans="2:3" ht="15">
      <c r="B76" s="11"/>
      <c r="C76" s="11"/>
    </row>
    <row r="77" spans="2:3" ht="15">
      <c r="B77" s="11"/>
      <c r="C77" s="11"/>
    </row>
    <row r="78" spans="2:3" ht="15">
      <c r="B78" s="11"/>
      <c r="C78" s="11"/>
    </row>
    <row r="79" spans="2:3" ht="15">
      <c r="B79" s="11"/>
      <c r="C79" s="11"/>
    </row>
    <row r="80" spans="2:3" ht="15">
      <c r="B80" s="11"/>
      <c r="C80" s="11"/>
    </row>
    <row r="81" spans="2:3" ht="15">
      <c r="B81" s="11"/>
      <c r="C81" s="11"/>
    </row>
    <row r="82" spans="2:3" ht="15">
      <c r="B82" s="11"/>
      <c r="C82" s="11"/>
    </row>
    <row r="83" spans="2:3" ht="15">
      <c r="B83" s="11"/>
      <c r="C83" s="11"/>
    </row>
    <row r="84" spans="2:3" ht="15">
      <c r="B84" s="11"/>
      <c r="C84" s="11"/>
    </row>
    <row r="85" spans="2:3" ht="15">
      <c r="B85" s="11"/>
      <c r="C85" s="11"/>
    </row>
    <row r="86" spans="2:3" ht="15">
      <c r="B86" s="11"/>
      <c r="C86" s="11"/>
    </row>
    <row r="87" spans="2:3" ht="15">
      <c r="B87" s="11"/>
      <c r="C87" s="11"/>
    </row>
    <row r="88" spans="2:3" ht="15">
      <c r="B88" s="11"/>
      <c r="C88" s="11"/>
    </row>
    <row r="89" spans="2:3" ht="15">
      <c r="B89" s="11"/>
      <c r="C89" s="11"/>
    </row>
    <row r="90" spans="2:3" ht="15">
      <c r="B90" s="11"/>
      <c r="C90" s="11"/>
    </row>
    <row r="91" spans="2:3" ht="15">
      <c r="B91" s="11"/>
      <c r="C91" s="11"/>
    </row>
    <row r="92" spans="2:3" ht="15">
      <c r="B92" s="11"/>
      <c r="C92" s="11"/>
    </row>
    <row r="93" spans="2:3" ht="15">
      <c r="B93" s="11"/>
      <c r="C93" s="11"/>
    </row>
    <row r="94" spans="2:3" ht="15">
      <c r="B94" s="11"/>
      <c r="C94" s="11"/>
    </row>
    <row r="95" spans="2:3" ht="15">
      <c r="B95" s="11"/>
      <c r="C95" s="11"/>
    </row>
    <row r="96" spans="2:3" ht="15">
      <c r="B96" s="11"/>
      <c r="C96" s="11"/>
    </row>
    <row r="97" spans="2:3" ht="15">
      <c r="B97" s="11"/>
      <c r="C97" s="11"/>
    </row>
    <row r="98" spans="2:3" ht="15">
      <c r="B98" s="11"/>
      <c r="C98" s="11"/>
    </row>
    <row r="99" spans="2:3" ht="15">
      <c r="B99" s="11"/>
      <c r="C99" s="11"/>
    </row>
    <row r="100" spans="2:3" ht="15">
      <c r="B100" s="11"/>
      <c r="C100" s="11"/>
    </row>
    <row r="101" spans="2:3" ht="15">
      <c r="B101" s="11"/>
      <c r="C101" s="11"/>
    </row>
    <row r="102" spans="2:3" ht="15">
      <c r="B102" s="11"/>
      <c r="C102" s="11"/>
    </row>
    <row r="103" spans="2:3" ht="15">
      <c r="B103" s="11"/>
      <c r="C103" s="11"/>
    </row>
    <row r="104" spans="2:3" ht="15">
      <c r="B104" s="11"/>
      <c r="C104" s="11"/>
    </row>
    <row r="105" spans="2:3" ht="15">
      <c r="B105" s="11"/>
      <c r="C105" s="11"/>
    </row>
    <row r="106" spans="2:3" ht="15">
      <c r="B106" s="11"/>
      <c r="C106" s="11"/>
    </row>
    <row r="107" spans="2:3" ht="15">
      <c r="B107" s="11"/>
      <c r="C107" s="11"/>
    </row>
    <row r="108" spans="2:3" ht="15">
      <c r="B108" s="11"/>
      <c r="C108" s="11"/>
    </row>
    <row r="109" spans="2:3" ht="15">
      <c r="B109" s="11"/>
      <c r="C109" s="11"/>
    </row>
    <row r="110" spans="2:3" ht="15">
      <c r="B110" s="11"/>
      <c r="C110" s="11"/>
    </row>
    <row r="111" spans="2:3" ht="15">
      <c r="B111" s="11"/>
      <c r="C111" s="11"/>
    </row>
    <row r="112" spans="2:3" ht="15">
      <c r="B112" s="11"/>
      <c r="C112" s="11"/>
    </row>
    <row r="113" spans="2:3" ht="15">
      <c r="B113" s="11"/>
      <c r="C113" s="11"/>
    </row>
    <row r="114" spans="2:3" ht="15">
      <c r="B114" s="11"/>
      <c r="C114" s="11"/>
    </row>
    <row r="115" spans="2:3" ht="15">
      <c r="B115" s="11"/>
      <c r="C115" s="11"/>
    </row>
    <row r="116" spans="2:3" ht="15">
      <c r="B116" s="11"/>
      <c r="C116" s="11"/>
    </row>
    <row r="117" spans="2:3" ht="15">
      <c r="B117" s="11"/>
      <c r="C117" s="11"/>
    </row>
    <row r="118" spans="2:3" ht="15">
      <c r="B118" s="11"/>
      <c r="C118" s="11"/>
    </row>
    <row r="119" spans="2:3" ht="15">
      <c r="B119" s="11"/>
      <c r="C119" s="11"/>
    </row>
    <row r="120" spans="2:3" ht="15">
      <c r="B120" s="11"/>
      <c r="C120" s="11"/>
    </row>
    <row r="121" spans="2:3" ht="15">
      <c r="B121" s="11"/>
      <c r="C121" s="11"/>
    </row>
    <row r="122" spans="2:3" ht="15">
      <c r="B122" s="11"/>
      <c r="C122" s="11"/>
    </row>
    <row r="123" spans="2:3" ht="15">
      <c r="B123" s="11"/>
      <c r="C123" s="11"/>
    </row>
    <row r="124" spans="2:3" ht="15">
      <c r="B124" s="11"/>
      <c r="C124" s="11"/>
    </row>
    <row r="125" spans="2:3" ht="15">
      <c r="B125" s="11"/>
      <c r="C125" s="11"/>
    </row>
    <row r="126" spans="2:3" ht="15">
      <c r="B126" s="11"/>
      <c r="C126" s="11"/>
    </row>
    <row r="127" spans="2:3" ht="15">
      <c r="B127" s="11"/>
      <c r="C127" s="11"/>
    </row>
    <row r="128" spans="2:3" ht="15">
      <c r="B128" s="11"/>
      <c r="C128" s="11"/>
    </row>
  </sheetData>
  <mergeCells count="6">
    <mergeCell ref="A44:C44"/>
    <mergeCell ref="A46:C46"/>
    <mergeCell ref="A1:C1"/>
    <mergeCell ref="A3:C3"/>
    <mergeCell ref="A5:C5"/>
    <mergeCell ref="A42:C4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 Lin</cp:lastModifiedBy>
  <cp:lastPrinted>2001-12-13T02:21:07Z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