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01" yWindow="1350" windowWidth="15135" windowHeight="9045" tabRatio="599" activeTab="0"/>
  </bookViews>
  <sheets>
    <sheet name="Read Me" sheetId="1" r:id="rId1"/>
    <sheet name="Piecemeal Calculator" sheetId="2" r:id="rId2"/>
    <sheet name="Armor Materials" sheetId="3" r:id="rId3"/>
    <sheet name="Armor Pieces" sheetId="4" r:id="rId4"/>
    <sheet name="Data" sheetId="5" state="hidden" r:id="rId5"/>
    <sheet name="Version Log" sheetId="6" r:id="rId6"/>
  </sheets>
  <definedNames>
    <definedName name="Armor_Bonus" localSheetId="1">'Piecemeal Calculator'!$L$3</definedName>
    <definedName name="armor_type" localSheetId="1">'Piecemeal Calculator'!$L$9</definedName>
    <definedName name="Check_Penalty" localSheetId="1">'Piecemeal Calculator'!$L$5</definedName>
    <definedName name="Max_Dex" localSheetId="1">'Piecemeal Calculator'!$L$4</definedName>
    <definedName name="no_material">'Data'!$B$31</definedName>
    <definedName name="no_piece">'Data'!$E$31</definedName>
    <definedName name="tbl_armor_factors">'Data'!$B$4:$C$23</definedName>
    <definedName name="tbl_armor_pieces">'Armor Pieces'!$A$3:$T$203</definedName>
    <definedName name="tbl_armor_pieces_sorted">'Data'!$K$31:$L$230</definedName>
    <definedName name="tbl_bulk_factors">'Data'!$H$4:$I$23</definedName>
    <definedName name="tbl_materials">'Armor Materials'!$A$3:$F$202</definedName>
    <definedName name="tbl_materials_sorted">'Data'!$H$31:$I$232</definedName>
    <definedName name="tbl_messages">'Data'!$AA$2:$AD$200</definedName>
    <definedName name="tbl_mobility_factors">'Data'!$K$4:$L$23</definedName>
    <definedName name="tbl_sort_materials">'Data'!$B$31:$B$230</definedName>
    <definedName name="tbl_sort_pieces">'Data'!$E$31:$E$230</definedName>
    <definedName name="tbl_sum_ac" localSheetId="1">'Piecemeal Calculator'!$E$3:$E$202</definedName>
    <definedName name="tbl_sum_bulk" localSheetId="1">'Piecemeal Calculator'!$G$3:$G$202</definedName>
    <definedName name="tbl_sum_cost" localSheetId="1">'Piecemeal Calculator'!$I$3:$I$202</definedName>
    <definedName name="tbl_sum_limb" localSheetId="1">'Piecemeal Calculator'!$D$3:$D$202</definedName>
    <definedName name="tbl_sum_mobility" localSheetId="1">'Piecemeal Calculator'!$H$3:$H$202</definedName>
    <definedName name="tbl_sum_torso" localSheetId="1">'Piecemeal Calculator'!$C$3:$C$202</definedName>
    <definedName name="tbl_sum_weight" localSheetId="1">'Piecemeal Calculator'!$F$3:$F$202</definedName>
    <definedName name="tbl_weight_factors">'Data'!$E$4:$F$23</definedName>
    <definedName name="total_weight" localSheetId="1">'Piecemeal Calculator'!$L$8</definedName>
  </definedNames>
  <calcPr fullCalcOnLoad="1"/>
</workbook>
</file>

<file path=xl/comments2.xml><?xml version="1.0" encoding="utf-8"?>
<comments xmlns="http://schemas.openxmlformats.org/spreadsheetml/2006/main">
  <authors>
    <author>Anthony Bernardi</author>
  </authors>
  <commentList>
    <comment ref="C2" authorId="0">
      <text>
        <r>
          <rPr>
            <b/>
            <sz val="8"/>
            <rFont val="Tahoma"/>
            <family val="0"/>
          </rPr>
          <t>Enter a number between 0 and 12 that indicates how much of the torso area is covered.  A score of 12 indicates the entire torso while a score of 0 indicates none of the torso.  The torso comprises 60% of the total protected area on the body.  This is based on the size and importance of the area covered.</t>
        </r>
      </text>
    </comment>
    <comment ref="D2" authorId="0">
      <text>
        <r>
          <rPr>
            <b/>
            <sz val="8"/>
            <rFont val="Tahoma"/>
            <family val="0"/>
          </rPr>
          <t xml:space="preserve">Enter a number between 0 and 8 that indicates how well covered the limbs are.  A score of 8 indicates that all limbs are completely covered, while a score of 0 indicates that the limbs are uncovered.  Each arm or leg can have a value between 0 and 2. The limbs comprise 40% of the total protective value of a suit of armor.  This represents the fact that limb damage is less serious than torso damage, and that armor on the limbs is made thinner than armor on the torso.
If 25% or less of the limbs are covered (a value of 2 or less), the resulting armor receives a +1 bonus to the maximum dexterity score (already included in the armor total).  </t>
        </r>
      </text>
    </comment>
    <comment ref="E2" authorId="0">
      <text>
        <r>
          <rPr>
            <b/>
            <sz val="8"/>
            <rFont val="Tahoma"/>
            <family val="0"/>
          </rPr>
          <t>The protective value of the armor.</t>
        </r>
      </text>
    </comment>
    <comment ref="F2" authorId="0">
      <text>
        <r>
          <rPr>
            <b/>
            <sz val="8"/>
            <rFont val="Tahoma"/>
            <family val="0"/>
          </rPr>
          <t>Determines the weight of the armor.</t>
        </r>
      </text>
    </comment>
    <comment ref="G2" authorId="0">
      <text>
        <r>
          <rPr>
            <b/>
            <sz val="8"/>
            <rFont val="Tahoma"/>
            <family val="0"/>
          </rPr>
          <t>How bulky each armor piece is.  The higher this number, the harder it is to use skills involving movement.</t>
        </r>
      </text>
    </comment>
    <comment ref="I2" authorId="0">
      <text>
        <r>
          <rPr>
            <b/>
            <sz val="8"/>
            <rFont val="Tahoma"/>
            <family val="0"/>
          </rPr>
          <t>How much it costs to make this armor.</t>
        </r>
      </text>
    </comment>
    <comment ref="H2" authorId="0">
      <text>
        <r>
          <rPr>
            <b/>
            <sz val="8"/>
            <rFont val="Tahoma"/>
            <family val="0"/>
          </rPr>
          <t>How easy it is to move in the armor as relates to defense.  A higher number here lowers your maximum dexterity bonus.  This value is calculated based on the weight and bulk of the armor.  Bulk factor becomes relatively more important as weight factor increases.</t>
        </r>
      </text>
    </comment>
    <comment ref="A1" authorId="0">
      <text>
        <r>
          <rPr>
            <b/>
            <sz val="8"/>
            <rFont val="Tahoma"/>
            <family val="0"/>
          </rPr>
          <t>Key in the rating for the torso and limb areas covered.  Each rating point represents 5% coverage.  Thus, the torso represents a total of 60% of the total coverage of the armor; each entire limb represents 10%.  For ease of use, arms and legs are weighted equally.  See the Piecemeal Ratings table for the standard ratings of various pieces of armor.</t>
        </r>
      </text>
    </comment>
    <comment ref="B2" authorId="0">
      <text>
        <r>
          <rPr>
            <b/>
            <sz val="8"/>
            <rFont val="Tahoma"/>
            <family val="0"/>
          </rPr>
          <t>The material the armor is made out of. 
If you wish to include an armor type not listed here, switch to the Armor Properties tab and enter in the new armor in one of the blank spots in the table.
Note that certain armors from the PHB are not listed here, as they are essentially piecemeal armors (chain shirt, breastplate).  The Chain Shirt is Chain Mail with a torso rating of 12 and a limb rating of 2.  The Breastplate is Half Plate with a torso rating of 10, limb rating of 2 plus Studded Leather with a torso rating of 2 and a limb rating of 4.   Breastplate is the only standard armor that deviates significantly in any way from the PHB.  According to the calculator, the total cost is 368 gp instead of the 200 gp that the PHB lists. 
Also note that a standard suit of leather armor only includes a breastplate (torso 10) and pauldrons (limb 2).</t>
        </r>
      </text>
    </comment>
    <comment ref="K13" authorId="0">
      <text>
        <r>
          <rPr>
            <b/>
            <sz val="8"/>
            <rFont val="Tahoma"/>
            <family val="0"/>
          </rPr>
          <t>Any messages in armor generation will be listed here.</t>
        </r>
      </text>
    </comment>
    <comment ref="K1" authorId="0">
      <text>
        <r>
          <rPr>
            <b/>
            <sz val="8"/>
            <rFont val="Tahoma"/>
            <family val="0"/>
          </rPr>
          <t>Armor properties for the resulting set of armor.</t>
        </r>
      </text>
    </comment>
    <comment ref="L11" authorId="0">
      <text>
        <r>
          <rPr>
            <b/>
            <sz val="8"/>
            <rFont val="Tahoma"/>
            <family val="0"/>
          </rPr>
          <t>Recommended helmet required in order to gain the listed protection.  In my opinion, a penalty should be instituted if the listed helm is not worn BUT THIS IS ONLY MY OPINION - 3E MAKES NO MENTION THAT ANY HELMET IS REQUIRED AT ALL.  I suggest reducing  the armor bonus by 1 if the proper helmet is not worn but you can do whatever you like.
None - No helmet is required.
Cap - any helmet that covers the top of the head, leaving the ears and eyes unobstructed.
Open - any helmet that leaves the face uncovered but covers all other portions of the head.  Mail coifs fall in this category.
Closed - any helmet that covers the entire head, leaving only breathing holes and eye slits.</t>
        </r>
      </text>
    </comment>
    <comment ref="A2" authorId="0">
      <text>
        <r>
          <rPr>
            <b/>
            <sz val="8"/>
            <rFont val="Tahoma"/>
            <family val="0"/>
          </rPr>
          <t>The material the armor is made out of. 
If you wish to include an armor type not listed here, switch to the Armor Properties tab and enter in the new armor in one of the blank spots in the table.
Note that certain armors from the PHB are not listed here, as they are essentially piecemeal armors (chain shirt, breastplate).  The Chain Shirt is Chain Mail with a torso rating of 12 and a limb rating of 2.  The Breastplate is Half Plate with a torso rating of 10, limb rating of 2 plus Studded Leather with a torso rating of 2 and a limb rating of 4.   Breastplate is the only standard armor that deviates significantly in any way from the PHB.  According to the calculator, the total cost is 368 gp instead of the 200 gp that the PHB lists. 
Also note that a standard suit of leather armor only includes a breastplate (torso 10) and pauldrons (limb 2).</t>
        </r>
      </text>
    </comment>
  </commentList>
</comments>
</file>

<file path=xl/comments3.xml><?xml version="1.0" encoding="utf-8"?>
<comments xmlns="http://schemas.openxmlformats.org/spreadsheetml/2006/main">
  <authors>
    <author>Anthony Bernardi</author>
  </authors>
  <commentList>
    <comment ref="F2" authorId="0">
      <text>
        <r>
          <rPr>
            <b/>
            <sz val="8"/>
            <rFont val="Tahoma"/>
            <family val="0"/>
          </rPr>
          <t>How easy it is to move in the armor as relates to defense.  A higher number here lowers your maximum dexterity bonus.  This value is calculated based on the weight and bulk of the armor.  Bulk factor becomes relatively more important as weight factor increases.</t>
        </r>
      </text>
    </comment>
    <comment ref="D2" authorId="0">
      <text>
        <r>
          <rPr>
            <b/>
            <sz val="8"/>
            <rFont val="Tahoma"/>
            <family val="0"/>
          </rPr>
          <t>How bulky each armor piece is.  The higher this number, the harder it is to use skills involving movement.</t>
        </r>
      </text>
    </comment>
    <comment ref="C2" authorId="0">
      <text>
        <r>
          <rPr>
            <b/>
            <sz val="8"/>
            <rFont val="Tahoma"/>
            <family val="0"/>
          </rPr>
          <t>Determines the weight of the armor.</t>
        </r>
      </text>
    </comment>
    <comment ref="B2" authorId="0">
      <text>
        <r>
          <rPr>
            <b/>
            <sz val="8"/>
            <rFont val="Tahoma"/>
            <family val="0"/>
          </rPr>
          <t>The protective value of the armor.</t>
        </r>
      </text>
    </comment>
    <comment ref="E2" authorId="0">
      <text>
        <r>
          <rPr>
            <b/>
            <sz val="8"/>
            <rFont val="Tahoma"/>
            <family val="0"/>
          </rPr>
          <t>How much it costs to make this armor.</t>
        </r>
      </text>
    </comment>
    <comment ref="A13" authorId="0">
      <text>
        <r>
          <rPr>
            <b/>
            <sz val="8"/>
            <rFont val="Tahoma"/>
            <family val="0"/>
          </rPr>
          <t>Thickly quilted cloth,  basically the poor man's studded leather.  It is difficult to keep clean, extremely hot, and not very durable.</t>
        </r>
      </text>
    </comment>
    <comment ref="A14" authorId="0">
      <text>
        <r>
          <rPr>
            <b/>
            <sz val="8"/>
            <rFont val="Tahoma"/>
            <family val="0"/>
          </rPr>
          <t>Small overlapping scales of wood, hardened leather, or horn sewn to a soft leather backing with animal sinew.</t>
        </r>
      </text>
    </comment>
    <comment ref="A15" authorId="0">
      <text>
        <r>
          <rPr>
            <b/>
            <sz val="8"/>
            <rFont val="Tahoma"/>
            <family val="0"/>
          </rPr>
          <t>Small plates of wood, hardened leather, or horn sewn to a softer leather backing with animal sinew.  The plates do not overlap.</t>
        </r>
      </text>
    </comment>
    <comment ref="A16" authorId="0">
      <text>
        <r>
          <rPr>
            <b/>
            <sz val="8"/>
            <rFont val="Tahoma"/>
            <family val="0"/>
          </rPr>
          <t>Small metal plates sewn to a softer leather backing with metal wire.  The plates do not overlap.</t>
        </r>
      </text>
    </comment>
    <comment ref="A17" authorId="0">
      <text>
        <r>
          <rPr>
            <b/>
            <sz val="8"/>
            <rFont val="Tahoma"/>
            <family val="0"/>
          </rPr>
          <t xml:space="preserve">Laced armor is made of small metal plates tied together with leather or metal, then laquered.  Edges are trimmed in metal and large sections are often covered with leather.  This armor is extremely difficult and time consuming to make, but the result provides excellent protection and good flexibility without alot of weight.  See 1st edition 'Oriental Adventures' for more information. </t>
        </r>
      </text>
    </comment>
    <comment ref="A18" authorId="0">
      <text>
        <r>
          <rPr>
            <b/>
            <sz val="8"/>
            <rFont val="Tahoma"/>
            <family val="0"/>
          </rPr>
          <t xml:space="preserve">This is standard chainmail reinforced with another material, usually hardened leather. </t>
        </r>
      </text>
    </comment>
    <comment ref="A19" authorId="0">
      <text>
        <r>
          <rPr>
            <b/>
            <sz val="8"/>
            <rFont val="Tahoma"/>
            <family val="0"/>
          </rPr>
          <t>Moderate size bronze plates are attached to a softer leather backing.  Historically, chainmail was unavailable when this armor was in use.  Overall, it is similar but inferior to half plate.</t>
        </r>
      </text>
    </comment>
    <comment ref="A4" authorId="0">
      <text>
        <r>
          <rPr>
            <b/>
            <sz val="8"/>
            <rFont val="Tahoma"/>
            <family val="0"/>
          </rPr>
          <t>Leather hardened in boiling oil.
A standard suit consists of a breastplate and pauldrons.</t>
        </r>
      </text>
    </comment>
    <comment ref="A6" authorId="0">
      <text>
        <r>
          <rPr>
            <b/>
            <sz val="8"/>
            <rFont val="Tahoma"/>
            <family val="0"/>
          </rPr>
          <t>Leather from an animal with thick hide, such as an elephant or rhino.  The armor is either made from multiple layers of soft hide, or a single layer of hardened hide.
A standard suit includes either:
Breastplate, faulder, pauldrons, bracers, tassets, and Greaves.
or:
Short sleeved tunic, bracers, and greaves.</t>
        </r>
      </text>
    </comment>
    <comment ref="A7" authorId="0">
      <text>
        <r>
          <rPr>
            <b/>
            <sz val="8"/>
            <rFont val="Tahoma"/>
            <family val="0"/>
          </rPr>
          <t>Small overlapping scales of metal sewn to a soft leather backing with metal wire.
A standard suit consists of a long sleeved shirt and breeches.</t>
        </r>
      </text>
    </comment>
    <comment ref="A8" authorId="0">
      <text>
        <r>
          <rPr>
            <b/>
            <sz val="8"/>
            <rFont val="Tahoma"/>
            <family val="0"/>
          </rPr>
          <t>Mesh made of small interlocking iron rings.  Different weights and patterns are available; the most common is four rings going through a fifth.
A standard suit consists of a long sleeved shirt and breeches.</t>
        </r>
      </text>
    </comment>
    <comment ref="A9" authorId="0">
      <text>
        <r>
          <rPr>
            <b/>
            <sz val="8"/>
            <rFont val="Tahoma"/>
            <family val="0"/>
          </rPr>
          <t>Thin, vertical metal strips connected by metal wire. This type of armor is not very flexible so chainmail is used to protect the joints.
A standard suit of splint mail consists of a breastplate, faulder, pauldrons, bracers, and greaves.</t>
        </r>
      </text>
    </comment>
    <comment ref="A10" authorId="0">
      <text>
        <r>
          <rPr>
            <b/>
            <sz val="8"/>
            <rFont val="Tahoma"/>
            <family val="0"/>
          </rPr>
          <t>Thin, horizontal metal strips connected by metal wire. This type of provides good protection and is more flexible than splint mail, but chainmail is still required to provide flexibility at the joints.
A standard suit of banded mail consists of a breastplate, faulder, pauldrons, bracers, and greaves.</t>
        </r>
      </text>
    </comment>
    <comment ref="A11" authorId="0">
      <text>
        <r>
          <rPr>
            <b/>
            <sz val="8"/>
            <rFont val="Tahoma"/>
            <family val="0"/>
          </rPr>
          <t>Large metal plates cover vital areas, chainmail is used elsewhere.
A standard suit includes articulated elbow cops, gauntlets, pauldrons, tassets, and articulated greaves.</t>
        </r>
      </text>
    </comment>
    <comment ref="A12" authorId="0">
      <text>
        <r>
          <rPr>
            <b/>
            <sz val="8"/>
            <rFont val="Tahoma"/>
            <family val="0"/>
          </rPr>
          <t>Entire body is covered in articulated metal plates.  This armor must be fashioned for a specific individual.  Because of this, field plate can never be used as piecemeal armor.</t>
        </r>
      </text>
    </comment>
    <comment ref="A3" authorId="0">
      <text>
        <r>
          <rPr>
            <b/>
            <sz val="8"/>
            <rFont val="Tahoma"/>
            <family val="0"/>
          </rPr>
          <t>Lightly padded cloth.  This may be worn alone or beneath a heavier suit of armor. 
A standard suit includes a long sleeved shirt and breeches.</t>
        </r>
      </text>
    </comment>
    <comment ref="A5" authorId="0">
      <text>
        <r>
          <rPr>
            <b/>
            <sz val="8"/>
            <rFont val="Tahoma"/>
            <family val="0"/>
          </rPr>
          <t>Soft Leather with metal studs sewn close together.
A standard suit consists of a short sleeved tunic, bracers and greaves.</t>
        </r>
      </text>
    </comment>
    <comment ref="A1" authorId="0">
      <text>
        <r>
          <rPr>
            <b/>
            <sz val="8"/>
            <rFont val="Tahoma"/>
            <family val="0"/>
          </rPr>
          <t>The properties of each armor material.
To add a new material enter Material Name, Armor Factor, Weight Factor, Bulk Factor, and Cost Factor.  The new armor type will automatically appear in the "Piecemeal Calculator" worksheet.
You can also remove or change any of the additional armor types that are supplied with the document.</t>
        </r>
      </text>
    </comment>
    <comment ref="G2" authorId="0">
      <text>
        <r>
          <rPr>
            <b/>
            <sz val="8"/>
            <rFont val="Tahoma"/>
            <family val="0"/>
          </rPr>
          <t>Sort order in which the armors will be displayed on the Piecemeal Calculator tab.  If you don't want this type to be displayed at all, enter 0.
Note that you must use all integers from 1…n where n is the highest number in the list.  For example, if you want to display only 5 armor materials you must use the numbers 1,2,3,4,5.  You cannot use non-sequential numbers or start with a number other than 1.</t>
        </r>
      </text>
    </comment>
    <comment ref="A2" authorId="0">
      <text>
        <r>
          <rPr>
            <b/>
            <sz val="8"/>
            <rFont val="Tahoma"/>
            <family val="0"/>
          </rPr>
          <t xml:space="preserve"> The first section lists standard armor types from the PHB.  The second section lists additional armors included from other sources (Oriental Adventures, Combat and Tactics, Arms and Equipment Guide, Complete Fighters Handbook).</t>
        </r>
      </text>
    </comment>
    <comment ref="A20" authorId="0">
      <text>
        <r>
          <rPr>
            <b/>
            <sz val="8"/>
            <rFont val="Tahoma"/>
            <family val="0"/>
          </rPr>
          <t>Enter a new armor material name.  Edit this comment to give it an appropriate description.</t>
        </r>
      </text>
    </comment>
    <comment ref="A21" authorId="0">
      <text>
        <r>
          <rPr>
            <b/>
            <sz val="8"/>
            <rFont val="Tahoma"/>
            <family val="0"/>
          </rPr>
          <t>Enter a new armor material name.  Edit this comment to give it an appropriate description.</t>
        </r>
      </text>
    </comment>
    <comment ref="A22" authorId="0">
      <text>
        <r>
          <rPr>
            <b/>
            <sz val="8"/>
            <rFont val="Tahoma"/>
            <family val="0"/>
          </rPr>
          <t>Enter a new armor material name.  Edit this comment to give it an appropriate description.</t>
        </r>
      </text>
    </comment>
    <comment ref="A23" authorId="0">
      <text>
        <r>
          <rPr>
            <b/>
            <sz val="8"/>
            <rFont val="Tahoma"/>
            <family val="0"/>
          </rPr>
          <t>Enter a new armor material name.  Edit this comment to give it an appropriate description.</t>
        </r>
      </text>
    </comment>
    <comment ref="A24" authorId="0">
      <text>
        <r>
          <rPr>
            <b/>
            <sz val="8"/>
            <rFont val="Tahoma"/>
            <family val="0"/>
          </rPr>
          <t>Enter a new armor material name.  Edit this comment to give it an appropriate description.</t>
        </r>
      </text>
    </comment>
    <comment ref="A25" authorId="0">
      <text>
        <r>
          <rPr>
            <b/>
            <sz val="8"/>
            <rFont val="Tahoma"/>
            <family val="0"/>
          </rPr>
          <t>Enter a new armor material name.  Edit this comment to give it an appropriate description.</t>
        </r>
      </text>
    </comment>
    <comment ref="A26" authorId="0">
      <text>
        <r>
          <rPr>
            <b/>
            <sz val="8"/>
            <rFont val="Tahoma"/>
            <family val="0"/>
          </rPr>
          <t>Enter a new armor material name.  Edit this comment to give it an appropriate description.</t>
        </r>
      </text>
    </comment>
    <comment ref="A27" authorId="0">
      <text>
        <r>
          <rPr>
            <b/>
            <sz val="8"/>
            <rFont val="Tahoma"/>
            <family val="0"/>
          </rPr>
          <t>Enter a new armor material name.  Edit this comment to give it an appropriate description.</t>
        </r>
      </text>
    </comment>
    <comment ref="A28" authorId="0">
      <text>
        <r>
          <rPr>
            <b/>
            <sz val="8"/>
            <rFont val="Tahoma"/>
            <family val="0"/>
          </rPr>
          <t>Enter a new armor material name.  Edit this comment to give it an appropriate description.</t>
        </r>
      </text>
    </comment>
    <comment ref="A29" authorId="0">
      <text>
        <r>
          <rPr>
            <b/>
            <sz val="8"/>
            <rFont val="Tahoma"/>
            <family val="0"/>
          </rPr>
          <t>Enter a new armor material name.  Edit this comment to give it an appropriate description.</t>
        </r>
      </text>
    </comment>
    <comment ref="A30" authorId="0">
      <text>
        <r>
          <rPr>
            <b/>
            <sz val="8"/>
            <rFont val="Tahoma"/>
            <family val="0"/>
          </rPr>
          <t>Enter a new armor material name.  Edit this comment to give it an appropriate description.</t>
        </r>
      </text>
    </comment>
    <comment ref="A31" authorId="0">
      <text>
        <r>
          <rPr>
            <b/>
            <sz val="8"/>
            <rFont val="Tahoma"/>
            <family val="0"/>
          </rPr>
          <t>Enter a new armor material name.  Edit this comment to give it an appropriate description.</t>
        </r>
      </text>
    </comment>
    <comment ref="A32" authorId="0">
      <text>
        <r>
          <rPr>
            <b/>
            <sz val="8"/>
            <rFont val="Tahoma"/>
            <family val="0"/>
          </rPr>
          <t>Enter a new armor material name.  Edit this comment to give it an appropriate description.</t>
        </r>
      </text>
    </comment>
    <comment ref="A33" authorId="0">
      <text>
        <r>
          <rPr>
            <b/>
            <sz val="8"/>
            <rFont val="Tahoma"/>
            <family val="0"/>
          </rPr>
          <t>Enter a new armor material name.  Edit this comment to give it an appropriate description.</t>
        </r>
      </text>
    </comment>
    <comment ref="A34" authorId="0">
      <text>
        <r>
          <rPr>
            <b/>
            <sz val="8"/>
            <rFont val="Tahoma"/>
            <family val="0"/>
          </rPr>
          <t>Enter a new armor material name.  Edit this comment to give it an appropriate description.</t>
        </r>
      </text>
    </comment>
    <comment ref="A35" authorId="0">
      <text>
        <r>
          <rPr>
            <b/>
            <sz val="8"/>
            <rFont val="Tahoma"/>
            <family val="0"/>
          </rPr>
          <t>Enter a new armor material name.  Edit this comment to give it an appropriate description.</t>
        </r>
      </text>
    </comment>
    <comment ref="A36" authorId="0">
      <text>
        <r>
          <rPr>
            <b/>
            <sz val="8"/>
            <rFont val="Tahoma"/>
            <family val="0"/>
          </rPr>
          <t>Enter a new armor material name.  Edit this comment to give it an appropriate description.</t>
        </r>
      </text>
    </comment>
    <comment ref="A37" authorId="0">
      <text>
        <r>
          <rPr>
            <b/>
            <sz val="8"/>
            <rFont val="Tahoma"/>
            <family val="0"/>
          </rPr>
          <t>Enter a new armor material name.  Edit this comment to give it an appropriate description.</t>
        </r>
      </text>
    </comment>
    <comment ref="A38" authorId="0">
      <text>
        <r>
          <rPr>
            <b/>
            <sz val="8"/>
            <rFont val="Tahoma"/>
            <family val="0"/>
          </rPr>
          <t>Enter a new armor material name.  Edit this comment to give it an appropriate description.</t>
        </r>
      </text>
    </comment>
    <comment ref="A39" authorId="0">
      <text>
        <r>
          <rPr>
            <b/>
            <sz val="8"/>
            <rFont val="Tahoma"/>
            <family val="0"/>
          </rPr>
          <t>Enter a new armor material name.  Edit this comment to give it an appropriate description.</t>
        </r>
      </text>
    </comment>
    <comment ref="A40" authorId="0">
      <text>
        <r>
          <rPr>
            <b/>
            <sz val="8"/>
            <rFont val="Tahoma"/>
            <family val="0"/>
          </rPr>
          <t>Enter a new armor material name.  Edit this comment to give it an appropriate description.</t>
        </r>
      </text>
    </comment>
    <comment ref="A41" authorId="0">
      <text>
        <r>
          <rPr>
            <b/>
            <sz val="8"/>
            <rFont val="Tahoma"/>
            <family val="0"/>
          </rPr>
          <t>Enter a new armor material name.  Edit this comment to give it an appropriate description.</t>
        </r>
      </text>
    </comment>
    <comment ref="A42" authorId="0">
      <text>
        <r>
          <rPr>
            <b/>
            <sz val="8"/>
            <rFont val="Tahoma"/>
            <family val="0"/>
          </rPr>
          <t>Enter a new armor material name.  Edit this comment to give it an appropriate description.</t>
        </r>
      </text>
    </comment>
    <comment ref="A43" authorId="0">
      <text>
        <r>
          <rPr>
            <b/>
            <sz val="8"/>
            <rFont val="Tahoma"/>
            <family val="0"/>
          </rPr>
          <t>Enter a new armor material name.  Edit this comment to give it an appropriate description.</t>
        </r>
      </text>
    </comment>
    <comment ref="A44" authorId="0">
      <text>
        <r>
          <rPr>
            <b/>
            <sz val="8"/>
            <rFont val="Tahoma"/>
            <family val="0"/>
          </rPr>
          <t>Enter a new armor material name.  Edit this comment to give it an appropriate description.</t>
        </r>
      </text>
    </comment>
    <comment ref="A45" authorId="0">
      <text>
        <r>
          <rPr>
            <b/>
            <sz val="8"/>
            <rFont val="Tahoma"/>
            <family val="0"/>
          </rPr>
          <t>Enter a new armor material name.  Edit this comment to give it an appropriate description.</t>
        </r>
      </text>
    </comment>
    <comment ref="A46" authorId="0">
      <text>
        <r>
          <rPr>
            <b/>
            <sz val="8"/>
            <rFont val="Tahoma"/>
            <family val="0"/>
          </rPr>
          <t>Enter a new armor material name.  Edit this comment to give it an appropriate description.</t>
        </r>
      </text>
    </comment>
    <comment ref="A47" authorId="0">
      <text>
        <r>
          <rPr>
            <b/>
            <sz val="8"/>
            <rFont val="Tahoma"/>
            <family val="0"/>
          </rPr>
          <t>Enter a new armor material name.  Edit this comment to give it an appropriate description.</t>
        </r>
      </text>
    </comment>
    <comment ref="A48" authorId="0">
      <text>
        <r>
          <rPr>
            <b/>
            <sz val="8"/>
            <rFont val="Tahoma"/>
            <family val="0"/>
          </rPr>
          <t>Enter a new armor material name.  Edit this comment to give it an appropriate description.</t>
        </r>
      </text>
    </comment>
    <comment ref="A49" authorId="0">
      <text>
        <r>
          <rPr>
            <b/>
            <sz val="8"/>
            <rFont val="Tahoma"/>
            <family val="0"/>
          </rPr>
          <t>Enter a new armor material name.  Edit this comment to give it an appropriate description.</t>
        </r>
      </text>
    </comment>
    <comment ref="A50" authorId="0">
      <text>
        <r>
          <rPr>
            <b/>
            <sz val="8"/>
            <rFont val="Tahoma"/>
            <family val="0"/>
          </rPr>
          <t>Enter a new armor material name.  Edit this comment to give it an appropriate description.</t>
        </r>
      </text>
    </comment>
    <comment ref="A51" authorId="0">
      <text>
        <r>
          <rPr>
            <b/>
            <sz val="8"/>
            <rFont val="Tahoma"/>
            <family val="0"/>
          </rPr>
          <t>Enter a new armor material name.  Edit this comment to give it an appropriate description.</t>
        </r>
      </text>
    </comment>
    <comment ref="A52" authorId="0">
      <text>
        <r>
          <rPr>
            <b/>
            <sz val="8"/>
            <rFont val="Tahoma"/>
            <family val="0"/>
          </rPr>
          <t>Enter a new armor material name.  Edit this comment to give it an appropriate description.</t>
        </r>
      </text>
    </comment>
    <comment ref="A53" authorId="0">
      <text>
        <r>
          <rPr>
            <b/>
            <sz val="8"/>
            <rFont val="Tahoma"/>
            <family val="0"/>
          </rPr>
          <t>Enter a new armor material name.  Edit this comment to give it an appropriate description.</t>
        </r>
      </text>
    </comment>
    <comment ref="A54" authorId="0">
      <text>
        <r>
          <rPr>
            <b/>
            <sz val="8"/>
            <rFont val="Tahoma"/>
            <family val="0"/>
          </rPr>
          <t>Enter a new armor material name.  Edit this comment to give it an appropriate description.</t>
        </r>
      </text>
    </comment>
    <comment ref="A55" authorId="0">
      <text>
        <r>
          <rPr>
            <b/>
            <sz val="8"/>
            <rFont val="Tahoma"/>
            <family val="0"/>
          </rPr>
          <t>Enter a new armor material name.  Edit this comment to give it an appropriate description.</t>
        </r>
      </text>
    </comment>
    <comment ref="A56" authorId="0">
      <text>
        <r>
          <rPr>
            <b/>
            <sz val="8"/>
            <rFont val="Tahoma"/>
            <family val="0"/>
          </rPr>
          <t>Enter a new armor material name.  Edit this comment to give it an appropriate description.</t>
        </r>
      </text>
    </comment>
    <comment ref="A57" authorId="0">
      <text>
        <r>
          <rPr>
            <b/>
            <sz val="8"/>
            <rFont val="Tahoma"/>
            <family val="0"/>
          </rPr>
          <t>Enter a new armor material name.  Edit this comment to give it an appropriate description.</t>
        </r>
      </text>
    </comment>
    <comment ref="A58" authorId="0">
      <text>
        <r>
          <rPr>
            <b/>
            <sz val="8"/>
            <rFont val="Tahoma"/>
            <family val="0"/>
          </rPr>
          <t>Enter a new armor material name.  Edit this comment to give it an appropriate description.</t>
        </r>
      </text>
    </comment>
    <comment ref="A59" authorId="0">
      <text>
        <r>
          <rPr>
            <b/>
            <sz val="8"/>
            <rFont val="Tahoma"/>
            <family val="0"/>
          </rPr>
          <t>Enter a new armor material name.  Edit this comment to give it an appropriate description.</t>
        </r>
      </text>
    </comment>
    <comment ref="A60" authorId="0">
      <text>
        <r>
          <rPr>
            <b/>
            <sz val="8"/>
            <rFont val="Tahoma"/>
            <family val="0"/>
          </rPr>
          <t>Enter a new armor material name.  Edit this comment to give it an appropriate description.</t>
        </r>
      </text>
    </comment>
    <comment ref="A61" authorId="0">
      <text>
        <r>
          <rPr>
            <b/>
            <sz val="8"/>
            <rFont val="Tahoma"/>
            <family val="0"/>
          </rPr>
          <t>Enter a new armor material name.  Edit this comment to give it an appropriate description.</t>
        </r>
      </text>
    </comment>
    <comment ref="A62" authorId="0">
      <text>
        <r>
          <rPr>
            <b/>
            <sz val="8"/>
            <rFont val="Tahoma"/>
            <family val="0"/>
          </rPr>
          <t>Enter a new armor material name.  Edit this comment to give it an appropriate description.</t>
        </r>
      </text>
    </comment>
    <comment ref="A63" authorId="0">
      <text>
        <r>
          <rPr>
            <b/>
            <sz val="8"/>
            <rFont val="Tahoma"/>
            <family val="0"/>
          </rPr>
          <t>Enter a new armor material name.  Edit this comment to give it an appropriate description.</t>
        </r>
      </text>
    </comment>
    <comment ref="A64" authorId="0">
      <text>
        <r>
          <rPr>
            <b/>
            <sz val="8"/>
            <rFont val="Tahoma"/>
            <family val="0"/>
          </rPr>
          <t>Enter a new armor material name.  Edit this comment to give it an appropriate description.</t>
        </r>
      </text>
    </comment>
    <comment ref="A65" authorId="0">
      <text>
        <r>
          <rPr>
            <b/>
            <sz val="8"/>
            <rFont val="Tahoma"/>
            <family val="0"/>
          </rPr>
          <t>Enter a new armor material name.  Edit this comment to give it an appropriate description.</t>
        </r>
      </text>
    </comment>
    <comment ref="A66" authorId="0">
      <text>
        <r>
          <rPr>
            <b/>
            <sz val="8"/>
            <rFont val="Tahoma"/>
            <family val="0"/>
          </rPr>
          <t>Enter a new armor material name.  Edit this comment to give it an appropriate description.</t>
        </r>
      </text>
    </comment>
    <comment ref="A67" authorId="0">
      <text>
        <r>
          <rPr>
            <b/>
            <sz val="8"/>
            <rFont val="Tahoma"/>
            <family val="0"/>
          </rPr>
          <t>Enter a new armor material name.  Edit this comment to give it an appropriate description.</t>
        </r>
      </text>
    </comment>
    <comment ref="A68" authorId="0">
      <text>
        <r>
          <rPr>
            <b/>
            <sz val="8"/>
            <rFont val="Tahoma"/>
            <family val="0"/>
          </rPr>
          <t>Enter a new armor material name.  Edit this comment to give it an appropriate description.</t>
        </r>
      </text>
    </comment>
    <comment ref="A69" authorId="0">
      <text>
        <r>
          <rPr>
            <b/>
            <sz val="8"/>
            <rFont val="Tahoma"/>
            <family val="0"/>
          </rPr>
          <t>Enter a new armor material name.  Edit this comment to give it an appropriate description.</t>
        </r>
      </text>
    </comment>
    <comment ref="A70" authorId="0">
      <text>
        <r>
          <rPr>
            <b/>
            <sz val="8"/>
            <rFont val="Tahoma"/>
            <family val="0"/>
          </rPr>
          <t>Enter a new armor material name.  Edit this comment to give it an appropriate description.</t>
        </r>
      </text>
    </comment>
    <comment ref="A71" authorId="0">
      <text>
        <r>
          <rPr>
            <b/>
            <sz val="8"/>
            <rFont val="Tahoma"/>
            <family val="0"/>
          </rPr>
          <t>Enter a new armor material name.  Edit this comment to give it an appropriate description.</t>
        </r>
      </text>
    </comment>
    <comment ref="A72" authorId="0">
      <text>
        <r>
          <rPr>
            <b/>
            <sz val="8"/>
            <rFont val="Tahoma"/>
            <family val="0"/>
          </rPr>
          <t>Enter a new armor material name.  Edit this comment to give it an appropriate description.</t>
        </r>
      </text>
    </comment>
    <comment ref="A73" authorId="0">
      <text>
        <r>
          <rPr>
            <b/>
            <sz val="8"/>
            <rFont val="Tahoma"/>
            <family val="0"/>
          </rPr>
          <t>Enter a new armor material name.  Edit this comment to give it an appropriate description.</t>
        </r>
      </text>
    </comment>
    <comment ref="A74" authorId="0">
      <text>
        <r>
          <rPr>
            <b/>
            <sz val="8"/>
            <rFont val="Tahoma"/>
            <family val="0"/>
          </rPr>
          <t>Enter a new armor material name.  Edit this comment to give it an appropriate description.</t>
        </r>
      </text>
    </comment>
    <comment ref="A75" authorId="0">
      <text>
        <r>
          <rPr>
            <b/>
            <sz val="8"/>
            <rFont val="Tahoma"/>
            <family val="0"/>
          </rPr>
          <t>Enter a new armor material name.  Edit this comment to give it an appropriate description.</t>
        </r>
      </text>
    </comment>
    <comment ref="A76" authorId="0">
      <text>
        <r>
          <rPr>
            <b/>
            <sz val="8"/>
            <rFont val="Tahoma"/>
            <family val="0"/>
          </rPr>
          <t>Enter a new armor material name.  Edit this comment to give it an appropriate description.</t>
        </r>
      </text>
    </comment>
    <comment ref="A77" authorId="0">
      <text>
        <r>
          <rPr>
            <b/>
            <sz val="8"/>
            <rFont val="Tahoma"/>
            <family val="0"/>
          </rPr>
          <t>Enter a new armor material name.  Edit this comment to give it an appropriate description.</t>
        </r>
      </text>
    </comment>
    <comment ref="A78" authorId="0">
      <text>
        <r>
          <rPr>
            <b/>
            <sz val="8"/>
            <rFont val="Tahoma"/>
            <family val="0"/>
          </rPr>
          <t>Enter a new armor material name.  Edit this comment to give it an appropriate description.</t>
        </r>
      </text>
    </comment>
    <comment ref="A79" authorId="0">
      <text>
        <r>
          <rPr>
            <b/>
            <sz val="8"/>
            <rFont val="Tahoma"/>
            <family val="0"/>
          </rPr>
          <t>Enter a new armor material name.  Edit this comment to give it an appropriate description.</t>
        </r>
      </text>
    </comment>
    <comment ref="A80" authorId="0">
      <text>
        <r>
          <rPr>
            <b/>
            <sz val="8"/>
            <rFont val="Tahoma"/>
            <family val="0"/>
          </rPr>
          <t>Enter a new armor material name.  Edit this comment to give it an appropriate description.</t>
        </r>
      </text>
    </comment>
    <comment ref="A81" authorId="0">
      <text>
        <r>
          <rPr>
            <b/>
            <sz val="8"/>
            <rFont val="Tahoma"/>
            <family val="0"/>
          </rPr>
          <t>Enter a new armor material name.  Edit this comment to give it an appropriate description.</t>
        </r>
      </text>
    </comment>
    <comment ref="A82" authorId="0">
      <text>
        <r>
          <rPr>
            <b/>
            <sz val="8"/>
            <rFont val="Tahoma"/>
            <family val="0"/>
          </rPr>
          <t>Enter a new armor material name.  Edit this comment to give it an appropriate description.</t>
        </r>
      </text>
    </comment>
    <comment ref="A83" authorId="0">
      <text>
        <r>
          <rPr>
            <b/>
            <sz val="8"/>
            <rFont val="Tahoma"/>
            <family val="0"/>
          </rPr>
          <t>Enter a new armor material name.  Edit this comment to give it an appropriate description.</t>
        </r>
      </text>
    </comment>
    <comment ref="A84" authorId="0">
      <text>
        <r>
          <rPr>
            <b/>
            <sz val="8"/>
            <rFont val="Tahoma"/>
            <family val="0"/>
          </rPr>
          <t>Enter a new armor material name.  Edit this comment to give it an appropriate description.</t>
        </r>
      </text>
    </comment>
    <comment ref="A85" authorId="0">
      <text>
        <r>
          <rPr>
            <b/>
            <sz val="8"/>
            <rFont val="Tahoma"/>
            <family val="0"/>
          </rPr>
          <t>Enter a new armor material name.  Edit this comment to give it an appropriate description.</t>
        </r>
      </text>
    </comment>
    <comment ref="A86" authorId="0">
      <text>
        <r>
          <rPr>
            <b/>
            <sz val="8"/>
            <rFont val="Tahoma"/>
            <family val="0"/>
          </rPr>
          <t>Enter a new armor material name.  Edit this comment to give it an appropriate description.</t>
        </r>
      </text>
    </comment>
    <comment ref="A87" authorId="0">
      <text>
        <r>
          <rPr>
            <b/>
            <sz val="8"/>
            <rFont val="Tahoma"/>
            <family val="0"/>
          </rPr>
          <t>Enter a new armor material name.  Edit this comment to give it an appropriate description.</t>
        </r>
      </text>
    </comment>
    <comment ref="A88" authorId="0">
      <text>
        <r>
          <rPr>
            <b/>
            <sz val="8"/>
            <rFont val="Tahoma"/>
            <family val="0"/>
          </rPr>
          <t>Enter a new armor material name.  Edit this comment to give it an appropriate description.</t>
        </r>
      </text>
    </comment>
    <comment ref="A89" authorId="0">
      <text>
        <r>
          <rPr>
            <b/>
            <sz val="8"/>
            <rFont val="Tahoma"/>
            <family val="0"/>
          </rPr>
          <t>Enter a new armor material name.  Edit this comment to give it an appropriate description.</t>
        </r>
      </text>
    </comment>
    <comment ref="A90" authorId="0">
      <text>
        <r>
          <rPr>
            <b/>
            <sz val="8"/>
            <rFont val="Tahoma"/>
            <family val="0"/>
          </rPr>
          <t>Enter a new armor material name.  Edit this comment to give it an appropriate description.</t>
        </r>
      </text>
    </comment>
    <comment ref="A91" authorId="0">
      <text>
        <r>
          <rPr>
            <b/>
            <sz val="8"/>
            <rFont val="Tahoma"/>
            <family val="0"/>
          </rPr>
          <t>Enter a new armor material name.  Edit this comment to give it an appropriate description.</t>
        </r>
      </text>
    </comment>
    <comment ref="A92" authorId="0">
      <text>
        <r>
          <rPr>
            <b/>
            <sz val="8"/>
            <rFont val="Tahoma"/>
            <family val="0"/>
          </rPr>
          <t>Enter a new armor material name.  Edit this comment to give it an appropriate description.</t>
        </r>
      </text>
    </comment>
    <comment ref="A93" authorId="0">
      <text>
        <r>
          <rPr>
            <b/>
            <sz val="8"/>
            <rFont val="Tahoma"/>
            <family val="0"/>
          </rPr>
          <t>Enter a new armor material name.  Edit this comment to give it an appropriate description.</t>
        </r>
      </text>
    </comment>
    <comment ref="A94" authorId="0">
      <text>
        <r>
          <rPr>
            <b/>
            <sz val="8"/>
            <rFont val="Tahoma"/>
            <family val="0"/>
          </rPr>
          <t>Enter a new armor material name.  Edit this comment to give it an appropriate description.</t>
        </r>
      </text>
    </comment>
    <comment ref="A95" authorId="0">
      <text>
        <r>
          <rPr>
            <b/>
            <sz val="8"/>
            <rFont val="Tahoma"/>
            <family val="0"/>
          </rPr>
          <t>Enter a new armor material name.  Edit this comment to give it an appropriate description.</t>
        </r>
      </text>
    </comment>
    <comment ref="A96" authorId="0">
      <text>
        <r>
          <rPr>
            <b/>
            <sz val="8"/>
            <rFont val="Tahoma"/>
            <family val="0"/>
          </rPr>
          <t>Enter a new armor material name.  Edit this comment to give it an appropriate description.</t>
        </r>
      </text>
    </comment>
    <comment ref="A97" authorId="0">
      <text>
        <r>
          <rPr>
            <b/>
            <sz val="8"/>
            <rFont val="Tahoma"/>
            <family val="0"/>
          </rPr>
          <t>Enter a new armor material name.  Edit this comment to give it an appropriate description.</t>
        </r>
      </text>
    </comment>
    <comment ref="A98" authorId="0">
      <text>
        <r>
          <rPr>
            <b/>
            <sz val="8"/>
            <rFont val="Tahoma"/>
            <family val="0"/>
          </rPr>
          <t>Enter a new armor material name.  Edit this comment to give it an appropriate description.</t>
        </r>
      </text>
    </comment>
    <comment ref="A99" authorId="0">
      <text>
        <r>
          <rPr>
            <b/>
            <sz val="8"/>
            <rFont val="Tahoma"/>
            <family val="0"/>
          </rPr>
          <t>Enter a new armor material name.  Edit this comment to give it an appropriate description.</t>
        </r>
      </text>
    </comment>
    <comment ref="A100" authorId="0">
      <text>
        <r>
          <rPr>
            <b/>
            <sz val="8"/>
            <rFont val="Tahoma"/>
            <family val="0"/>
          </rPr>
          <t>Enter a new armor material name.  Edit this comment to give it an appropriate description.</t>
        </r>
      </text>
    </comment>
    <comment ref="A101" authorId="0">
      <text>
        <r>
          <rPr>
            <b/>
            <sz val="8"/>
            <rFont val="Tahoma"/>
            <family val="0"/>
          </rPr>
          <t>Enter a new armor material name.  Edit this comment to give it an appropriate description.</t>
        </r>
      </text>
    </comment>
    <comment ref="A102" authorId="0">
      <text>
        <r>
          <rPr>
            <b/>
            <sz val="8"/>
            <rFont val="Tahoma"/>
            <family val="0"/>
          </rPr>
          <t>Enter a new armor material name.  Edit this comment to give it an appropriate description.</t>
        </r>
      </text>
    </comment>
    <comment ref="A103" authorId="0">
      <text>
        <r>
          <rPr>
            <b/>
            <sz val="8"/>
            <rFont val="Tahoma"/>
            <family val="0"/>
          </rPr>
          <t>Enter a new armor material name.  Edit this comment to give it an appropriate description.</t>
        </r>
      </text>
    </comment>
    <comment ref="A104" authorId="0">
      <text>
        <r>
          <rPr>
            <b/>
            <sz val="8"/>
            <rFont val="Tahoma"/>
            <family val="0"/>
          </rPr>
          <t>Enter a new armor material name.  Edit this comment to give it an appropriate description.</t>
        </r>
      </text>
    </comment>
    <comment ref="A105" authorId="0">
      <text>
        <r>
          <rPr>
            <b/>
            <sz val="8"/>
            <rFont val="Tahoma"/>
            <family val="0"/>
          </rPr>
          <t>Enter a new armor material name.  Edit this comment to give it an appropriate description.</t>
        </r>
      </text>
    </comment>
    <comment ref="A106" authorId="0">
      <text>
        <r>
          <rPr>
            <b/>
            <sz val="8"/>
            <rFont val="Tahoma"/>
            <family val="0"/>
          </rPr>
          <t>Enter a new armor material name.  Edit this comment to give it an appropriate description.</t>
        </r>
      </text>
    </comment>
    <comment ref="A107" authorId="0">
      <text>
        <r>
          <rPr>
            <b/>
            <sz val="8"/>
            <rFont val="Tahoma"/>
            <family val="0"/>
          </rPr>
          <t>Enter a new armor material name.  Edit this comment to give it an appropriate description.</t>
        </r>
      </text>
    </comment>
    <comment ref="A108" authorId="0">
      <text>
        <r>
          <rPr>
            <b/>
            <sz val="8"/>
            <rFont val="Tahoma"/>
            <family val="0"/>
          </rPr>
          <t>Enter a new armor material name.  Edit this comment to give it an appropriate description.</t>
        </r>
      </text>
    </comment>
    <comment ref="A109" authorId="0">
      <text>
        <r>
          <rPr>
            <b/>
            <sz val="8"/>
            <rFont val="Tahoma"/>
            <family val="0"/>
          </rPr>
          <t>Enter a new armor material name.  Edit this comment to give it an appropriate description.</t>
        </r>
      </text>
    </comment>
    <comment ref="A110" authorId="0">
      <text>
        <r>
          <rPr>
            <b/>
            <sz val="8"/>
            <rFont val="Tahoma"/>
            <family val="0"/>
          </rPr>
          <t>Enter a new armor material name.  Edit this comment to give it an appropriate description.</t>
        </r>
      </text>
    </comment>
    <comment ref="A111" authorId="0">
      <text>
        <r>
          <rPr>
            <b/>
            <sz val="8"/>
            <rFont val="Tahoma"/>
            <family val="0"/>
          </rPr>
          <t>Enter a new armor material name.  Edit this comment to give it an appropriate description.</t>
        </r>
      </text>
    </comment>
    <comment ref="A112" authorId="0">
      <text>
        <r>
          <rPr>
            <b/>
            <sz val="8"/>
            <rFont val="Tahoma"/>
            <family val="0"/>
          </rPr>
          <t>Enter a new armor material name.  Edit this comment to give it an appropriate description.</t>
        </r>
      </text>
    </comment>
    <comment ref="A113" authorId="0">
      <text>
        <r>
          <rPr>
            <b/>
            <sz val="8"/>
            <rFont val="Tahoma"/>
            <family val="0"/>
          </rPr>
          <t>Enter a new armor material name.  Edit this comment to give it an appropriate description.</t>
        </r>
      </text>
    </comment>
    <comment ref="A114" authorId="0">
      <text>
        <r>
          <rPr>
            <b/>
            <sz val="8"/>
            <rFont val="Tahoma"/>
            <family val="0"/>
          </rPr>
          <t>Enter a new armor material name.  Edit this comment to give it an appropriate description.</t>
        </r>
      </text>
    </comment>
    <comment ref="A115" authorId="0">
      <text>
        <r>
          <rPr>
            <b/>
            <sz val="8"/>
            <rFont val="Tahoma"/>
            <family val="0"/>
          </rPr>
          <t>Enter a new armor material name.  Edit this comment to give it an appropriate description.</t>
        </r>
      </text>
    </comment>
    <comment ref="A116" authorId="0">
      <text>
        <r>
          <rPr>
            <b/>
            <sz val="8"/>
            <rFont val="Tahoma"/>
            <family val="0"/>
          </rPr>
          <t>Enter a new armor material name.  Edit this comment to give it an appropriate description.</t>
        </r>
      </text>
    </comment>
    <comment ref="A117" authorId="0">
      <text>
        <r>
          <rPr>
            <b/>
            <sz val="8"/>
            <rFont val="Tahoma"/>
            <family val="0"/>
          </rPr>
          <t>Enter a new armor material name.  Edit this comment to give it an appropriate description.</t>
        </r>
      </text>
    </comment>
    <comment ref="A118" authorId="0">
      <text>
        <r>
          <rPr>
            <b/>
            <sz val="8"/>
            <rFont val="Tahoma"/>
            <family val="0"/>
          </rPr>
          <t>Enter a new armor material name.  Edit this comment to give it an appropriate description.</t>
        </r>
      </text>
    </comment>
    <comment ref="A119" authorId="0">
      <text>
        <r>
          <rPr>
            <b/>
            <sz val="8"/>
            <rFont val="Tahoma"/>
            <family val="0"/>
          </rPr>
          <t>Enter a new armor material name.  Edit this comment to give it an appropriate description.</t>
        </r>
      </text>
    </comment>
    <comment ref="A120" authorId="0">
      <text>
        <r>
          <rPr>
            <b/>
            <sz val="8"/>
            <rFont val="Tahoma"/>
            <family val="0"/>
          </rPr>
          <t>Enter a new armor material name.  Edit this comment to give it an appropriate description.</t>
        </r>
      </text>
    </comment>
    <comment ref="A121" authorId="0">
      <text>
        <r>
          <rPr>
            <b/>
            <sz val="8"/>
            <rFont val="Tahoma"/>
            <family val="0"/>
          </rPr>
          <t>Enter a new armor material name.  Edit this comment to give it an appropriate description.</t>
        </r>
      </text>
    </comment>
    <comment ref="A122" authorId="0">
      <text>
        <r>
          <rPr>
            <b/>
            <sz val="8"/>
            <rFont val="Tahoma"/>
            <family val="0"/>
          </rPr>
          <t>Enter a new armor material name.  Edit this comment to give it an appropriate description.</t>
        </r>
      </text>
    </comment>
    <comment ref="A123" authorId="0">
      <text>
        <r>
          <rPr>
            <b/>
            <sz val="8"/>
            <rFont val="Tahoma"/>
            <family val="0"/>
          </rPr>
          <t>Enter a new armor material name.  Edit this comment to give it an appropriate description.</t>
        </r>
      </text>
    </comment>
    <comment ref="A124" authorId="0">
      <text>
        <r>
          <rPr>
            <b/>
            <sz val="8"/>
            <rFont val="Tahoma"/>
            <family val="0"/>
          </rPr>
          <t>Enter a new armor material name.  Edit this comment to give it an appropriate description.</t>
        </r>
      </text>
    </comment>
    <comment ref="A125" authorId="0">
      <text>
        <r>
          <rPr>
            <b/>
            <sz val="8"/>
            <rFont val="Tahoma"/>
            <family val="0"/>
          </rPr>
          <t>Enter a new armor material name.  Edit this comment to give it an appropriate description.</t>
        </r>
      </text>
    </comment>
    <comment ref="A126" authorId="0">
      <text>
        <r>
          <rPr>
            <b/>
            <sz val="8"/>
            <rFont val="Tahoma"/>
            <family val="0"/>
          </rPr>
          <t>Enter a new armor material name.  Edit this comment to give it an appropriate description.</t>
        </r>
      </text>
    </comment>
    <comment ref="A127" authorId="0">
      <text>
        <r>
          <rPr>
            <b/>
            <sz val="8"/>
            <rFont val="Tahoma"/>
            <family val="0"/>
          </rPr>
          <t>Enter a new armor material name.  Edit this comment to give it an appropriate description.</t>
        </r>
      </text>
    </comment>
    <comment ref="A128" authorId="0">
      <text>
        <r>
          <rPr>
            <b/>
            <sz val="8"/>
            <rFont val="Tahoma"/>
            <family val="0"/>
          </rPr>
          <t>Enter a new armor material name.  Edit this comment to give it an appropriate description.</t>
        </r>
      </text>
    </comment>
    <comment ref="A129" authorId="0">
      <text>
        <r>
          <rPr>
            <b/>
            <sz val="8"/>
            <rFont val="Tahoma"/>
            <family val="0"/>
          </rPr>
          <t>Enter a new armor material name.  Edit this comment to give it an appropriate description.</t>
        </r>
      </text>
    </comment>
    <comment ref="A130" authorId="0">
      <text>
        <r>
          <rPr>
            <b/>
            <sz val="8"/>
            <rFont val="Tahoma"/>
            <family val="0"/>
          </rPr>
          <t>Enter a new armor material name.  Edit this comment to give it an appropriate description.</t>
        </r>
      </text>
    </comment>
    <comment ref="A131" authorId="0">
      <text>
        <r>
          <rPr>
            <b/>
            <sz val="8"/>
            <rFont val="Tahoma"/>
            <family val="0"/>
          </rPr>
          <t>Enter a new armor material name.  Edit this comment to give it an appropriate description.</t>
        </r>
      </text>
    </comment>
    <comment ref="A132" authorId="0">
      <text>
        <r>
          <rPr>
            <b/>
            <sz val="8"/>
            <rFont val="Tahoma"/>
            <family val="0"/>
          </rPr>
          <t>Enter a new armor material name.  Edit this comment to give it an appropriate description.</t>
        </r>
      </text>
    </comment>
    <comment ref="A133" authorId="0">
      <text>
        <r>
          <rPr>
            <b/>
            <sz val="8"/>
            <rFont val="Tahoma"/>
            <family val="0"/>
          </rPr>
          <t>Enter a new armor material name.  Edit this comment to give it an appropriate description.</t>
        </r>
      </text>
    </comment>
    <comment ref="A134" authorId="0">
      <text>
        <r>
          <rPr>
            <b/>
            <sz val="8"/>
            <rFont val="Tahoma"/>
            <family val="0"/>
          </rPr>
          <t>Enter a new armor material name.  Edit this comment to give it an appropriate description.</t>
        </r>
      </text>
    </comment>
    <comment ref="A135" authorId="0">
      <text>
        <r>
          <rPr>
            <b/>
            <sz val="8"/>
            <rFont val="Tahoma"/>
            <family val="0"/>
          </rPr>
          <t>Enter a new armor material name.  Edit this comment to give it an appropriate description.</t>
        </r>
      </text>
    </comment>
    <comment ref="A136" authorId="0">
      <text>
        <r>
          <rPr>
            <b/>
            <sz val="8"/>
            <rFont val="Tahoma"/>
            <family val="0"/>
          </rPr>
          <t>Enter a new armor material name.  Edit this comment to give it an appropriate description.</t>
        </r>
      </text>
    </comment>
    <comment ref="A137" authorId="0">
      <text>
        <r>
          <rPr>
            <b/>
            <sz val="8"/>
            <rFont val="Tahoma"/>
            <family val="0"/>
          </rPr>
          <t>Enter a new armor material name.  Edit this comment to give it an appropriate description.</t>
        </r>
      </text>
    </comment>
    <comment ref="A138" authorId="0">
      <text>
        <r>
          <rPr>
            <b/>
            <sz val="8"/>
            <rFont val="Tahoma"/>
            <family val="0"/>
          </rPr>
          <t>Enter a new armor material name.  Edit this comment to give it an appropriate description.</t>
        </r>
      </text>
    </comment>
    <comment ref="A139" authorId="0">
      <text>
        <r>
          <rPr>
            <b/>
            <sz val="8"/>
            <rFont val="Tahoma"/>
            <family val="0"/>
          </rPr>
          <t>Enter a new armor material name.  Edit this comment to give it an appropriate description.</t>
        </r>
      </text>
    </comment>
    <comment ref="A140" authorId="0">
      <text>
        <r>
          <rPr>
            <b/>
            <sz val="8"/>
            <rFont val="Tahoma"/>
            <family val="0"/>
          </rPr>
          <t>Enter a new armor material name.  Edit this comment to give it an appropriate description.</t>
        </r>
      </text>
    </comment>
    <comment ref="A141" authorId="0">
      <text>
        <r>
          <rPr>
            <b/>
            <sz val="8"/>
            <rFont val="Tahoma"/>
            <family val="0"/>
          </rPr>
          <t>Enter a new armor material name.  Edit this comment to give it an appropriate description.</t>
        </r>
      </text>
    </comment>
    <comment ref="A142" authorId="0">
      <text>
        <r>
          <rPr>
            <b/>
            <sz val="8"/>
            <rFont val="Tahoma"/>
            <family val="0"/>
          </rPr>
          <t>Enter a new armor material name.  Edit this comment to give it an appropriate description.</t>
        </r>
      </text>
    </comment>
    <comment ref="A143" authorId="0">
      <text>
        <r>
          <rPr>
            <b/>
            <sz val="8"/>
            <rFont val="Tahoma"/>
            <family val="0"/>
          </rPr>
          <t>Enter a new armor material name.  Edit this comment to give it an appropriate description.</t>
        </r>
      </text>
    </comment>
    <comment ref="A144" authorId="0">
      <text>
        <r>
          <rPr>
            <b/>
            <sz val="8"/>
            <rFont val="Tahoma"/>
            <family val="0"/>
          </rPr>
          <t>Enter a new armor material name.  Edit this comment to give it an appropriate description.</t>
        </r>
      </text>
    </comment>
    <comment ref="A145" authorId="0">
      <text>
        <r>
          <rPr>
            <b/>
            <sz val="8"/>
            <rFont val="Tahoma"/>
            <family val="0"/>
          </rPr>
          <t>Enter a new armor material name.  Edit this comment to give it an appropriate description.</t>
        </r>
      </text>
    </comment>
    <comment ref="A146" authorId="0">
      <text>
        <r>
          <rPr>
            <b/>
            <sz val="8"/>
            <rFont val="Tahoma"/>
            <family val="0"/>
          </rPr>
          <t>Enter a new armor material name.  Edit this comment to give it an appropriate description.</t>
        </r>
      </text>
    </comment>
    <comment ref="A147" authorId="0">
      <text>
        <r>
          <rPr>
            <b/>
            <sz val="8"/>
            <rFont val="Tahoma"/>
            <family val="0"/>
          </rPr>
          <t>Enter a new armor material name.  Edit this comment to give it an appropriate description.</t>
        </r>
      </text>
    </comment>
    <comment ref="A148" authorId="0">
      <text>
        <r>
          <rPr>
            <b/>
            <sz val="8"/>
            <rFont val="Tahoma"/>
            <family val="0"/>
          </rPr>
          <t>Enter a new armor material name.  Edit this comment to give it an appropriate description.</t>
        </r>
      </text>
    </comment>
    <comment ref="A149" authorId="0">
      <text>
        <r>
          <rPr>
            <b/>
            <sz val="8"/>
            <rFont val="Tahoma"/>
            <family val="0"/>
          </rPr>
          <t>Enter a new armor material name.  Edit this comment to give it an appropriate description.</t>
        </r>
      </text>
    </comment>
    <comment ref="A150" authorId="0">
      <text>
        <r>
          <rPr>
            <b/>
            <sz val="8"/>
            <rFont val="Tahoma"/>
            <family val="0"/>
          </rPr>
          <t>Enter a new armor material name.  Edit this comment to give it an appropriate description.</t>
        </r>
      </text>
    </comment>
    <comment ref="A151" authorId="0">
      <text>
        <r>
          <rPr>
            <b/>
            <sz val="8"/>
            <rFont val="Tahoma"/>
            <family val="0"/>
          </rPr>
          <t>Enter a new armor material name.  Edit this comment to give it an appropriate description.</t>
        </r>
      </text>
    </comment>
    <comment ref="A152" authorId="0">
      <text>
        <r>
          <rPr>
            <b/>
            <sz val="8"/>
            <rFont val="Tahoma"/>
            <family val="0"/>
          </rPr>
          <t>Enter a new armor material name.  Edit this comment to give it an appropriate description.</t>
        </r>
      </text>
    </comment>
    <comment ref="A153" authorId="0">
      <text>
        <r>
          <rPr>
            <b/>
            <sz val="8"/>
            <rFont val="Tahoma"/>
            <family val="0"/>
          </rPr>
          <t>Enter a new armor material name.  Edit this comment to give it an appropriate description.</t>
        </r>
      </text>
    </comment>
    <comment ref="A154" authorId="0">
      <text>
        <r>
          <rPr>
            <b/>
            <sz val="8"/>
            <rFont val="Tahoma"/>
            <family val="0"/>
          </rPr>
          <t>Enter a new armor material name.  Edit this comment to give it an appropriate description.</t>
        </r>
      </text>
    </comment>
    <comment ref="A155" authorId="0">
      <text>
        <r>
          <rPr>
            <b/>
            <sz val="8"/>
            <rFont val="Tahoma"/>
            <family val="0"/>
          </rPr>
          <t>Enter a new armor material name.  Edit this comment to give it an appropriate description.</t>
        </r>
      </text>
    </comment>
    <comment ref="A156" authorId="0">
      <text>
        <r>
          <rPr>
            <b/>
            <sz val="8"/>
            <rFont val="Tahoma"/>
            <family val="0"/>
          </rPr>
          <t>Enter a new armor material name.  Edit this comment to give it an appropriate description.</t>
        </r>
      </text>
    </comment>
    <comment ref="A157" authorId="0">
      <text>
        <r>
          <rPr>
            <b/>
            <sz val="8"/>
            <rFont val="Tahoma"/>
            <family val="0"/>
          </rPr>
          <t>Enter a new armor material name.  Edit this comment to give it an appropriate description.</t>
        </r>
      </text>
    </comment>
    <comment ref="A158" authorId="0">
      <text>
        <r>
          <rPr>
            <b/>
            <sz val="8"/>
            <rFont val="Tahoma"/>
            <family val="0"/>
          </rPr>
          <t>Enter a new armor material name.  Edit this comment to give it an appropriate description.</t>
        </r>
      </text>
    </comment>
    <comment ref="A159" authorId="0">
      <text>
        <r>
          <rPr>
            <b/>
            <sz val="8"/>
            <rFont val="Tahoma"/>
            <family val="0"/>
          </rPr>
          <t>Enter a new armor material name.  Edit this comment to give it an appropriate description.</t>
        </r>
      </text>
    </comment>
    <comment ref="A160" authorId="0">
      <text>
        <r>
          <rPr>
            <b/>
            <sz val="8"/>
            <rFont val="Tahoma"/>
            <family val="0"/>
          </rPr>
          <t>Enter a new armor material name.  Edit this comment to give it an appropriate description.</t>
        </r>
      </text>
    </comment>
    <comment ref="A161" authorId="0">
      <text>
        <r>
          <rPr>
            <b/>
            <sz val="8"/>
            <rFont val="Tahoma"/>
            <family val="0"/>
          </rPr>
          <t>Enter a new armor material name.  Edit this comment to give it an appropriate description.</t>
        </r>
      </text>
    </comment>
    <comment ref="A162" authorId="0">
      <text>
        <r>
          <rPr>
            <b/>
            <sz val="8"/>
            <rFont val="Tahoma"/>
            <family val="0"/>
          </rPr>
          <t>Enter a new armor material name.  Edit this comment to give it an appropriate description.</t>
        </r>
      </text>
    </comment>
    <comment ref="A163" authorId="0">
      <text>
        <r>
          <rPr>
            <b/>
            <sz val="8"/>
            <rFont val="Tahoma"/>
            <family val="0"/>
          </rPr>
          <t>Enter a new armor material name.  Edit this comment to give it an appropriate description.</t>
        </r>
      </text>
    </comment>
    <comment ref="A164" authorId="0">
      <text>
        <r>
          <rPr>
            <b/>
            <sz val="8"/>
            <rFont val="Tahoma"/>
            <family val="0"/>
          </rPr>
          <t>Enter a new armor material name.  Edit this comment to give it an appropriate description.</t>
        </r>
      </text>
    </comment>
    <comment ref="A165" authorId="0">
      <text>
        <r>
          <rPr>
            <b/>
            <sz val="8"/>
            <rFont val="Tahoma"/>
            <family val="0"/>
          </rPr>
          <t>Enter a new armor material name.  Edit this comment to give it an appropriate description.</t>
        </r>
      </text>
    </comment>
    <comment ref="A166" authorId="0">
      <text>
        <r>
          <rPr>
            <b/>
            <sz val="8"/>
            <rFont val="Tahoma"/>
            <family val="0"/>
          </rPr>
          <t>Enter a new armor material name.  Edit this comment to give it an appropriate description.</t>
        </r>
      </text>
    </comment>
    <comment ref="A167" authorId="0">
      <text>
        <r>
          <rPr>
            <b/>
            <sz val="8"/>
            <rFont val="Tahoma"/>
            <family val="0"/>
          </rPr>
          <t>Enter a new armor material name.  Edit this comment to give it an appropriate description.</t>
        </r>
      </text>
    </comment>
    <comment ref="A168" authorId="0">
      <text>
        <r>
          <rPr>
            <b/>
            <sz val="8"/>
            <rFont val="Tahoma"/>
            <family val="0"/>
          </rPr>
          <t>Enter a new armor material name.  Edit this comment to give it an appropriate description.</t>
        </r>
      </text>
    </comment>
    <comment ref="A169" authorId="0">
      <text>
        <r>
          <rPr>
            <b/>
            <sz val="8"/>
            <rFont val="Tahoma"/>
            <family val="0"/>
          </rPr>
          <t>Enter a new armor material name.  Edit this comment to give it an appropriate description.</t>
        </r>
      </text>
    </comment>
    <comment ref="A170" authorId="0">
      <text>
        <r>
          <rPr>
            <b/>
            <sz val="8"/>
            <rFont val="Tahoma"/>
            <family val="0"/>
          </rPr>
          <t>Enter a new armor material name.  Edit this comment to give it an appropriate description.</t>
        </r>
      </text>
    </comment>
    <comment ref="A171" authorId="0">
      <text>
        <r>
          <rPr>
            <b/>
            <sz val="8"/>
            <rFont val="Tahoma"/>
            <family val="0"/>
          </rPr>
          <t>Enter a new armor material name.  Edit this comment to give it an appropriate description.</t>
        </r>
      </text>
    </comment>
    <comment ref="A172" authorId="0">
      <text>
        <r>
          <rPr>
            <b/>
            <sz val="8"/>
            <rFont val="Tahoma"/>
            <family val="0"/>
          </rPr>
          <t>Enter a new armor material name.  Edit this comment to give it an appropriate description.</t>
        </r>
      </text>
    </comment>
    <comment ref="A173" authorId="0">
      <text>
        <r>
          <rPr>
            <b/>
            <sz val="8"/>
            <rFont val="Tahoma"/>
            <family val="0"/>
          </rPr>
          <t>Enter a new armor material name.  Edit this comment to give it an appropriate description.</t>
        </r>
      </text>
    </comment>
    <comment ref="A174" authorId="0">
      <text>
        <r>
          <rPr>
            <b/>
            <sz val="8"/>
            <rFont val="Tahoma"/>
            <family val="0"/>
          </rPr>
          <t>Enter a new armor material name.  Edit this comment to give it an appropriate description.</t>
        </r>
      </text>
    </comment>
    <comment ref="A175" authorId="0">
      <text>
        <r>
          <rPr>
            <b/>
            <sz val="8"/>
            <rFont val="Tahoma"/>
            <family val="0"/>
          </rPr>
          <t>Enter a new armor material name.  Edit this comment to give it an appropriate description.</t>
        </r>
      </text>
    </comment>
    <comment ref="A176" authorId="0">
      <text>
        <r>
          <rPr>
            <b/>
            <sz val="8"/>
            <rFont val="Tahoma"/>
            <family val="0"/>
          </rPr>
          <t>Enter a new armor material name.  Edit this comment to give it an appropriate description.</t>
        </r>
      </text>
    </comment>
    <comment ref="A177" authorId="0">
      <text>
        <r>
          <rPr>
            <b/>
            <sz val="8"/>
            <rFont val="Tahoma"/>
            <family val="0"/>
          </rPr>
          <t>Enter a new armor material name.  Edit this comment to give it an appropriate description.</t>
        </r>
      </text>
    </comment>
    <comment ref="A178" authorId="0">
      <text>
        <r>
          <rPr>
            <b/>
            <sz val="8"/>
            <rFont val="Tahoma"/>
            <family val="0"/>
          </rPr>
          <t>Enter a new armor material name.  Edit this comment to give it an appropriate description.</t>
        </r>
      </text>
    </comment>
    <comment ref="A179" authorId="0">
      <text>
        <r>
          <rPr>
            <b/>
            <sz val="8"/>
            <rFont val="Tahoma"/>
            <family val="0"/>
          </rPr>
          <t>Enter a new armor material name.  Edit this comment to give it an appropriate description.</t>
        </r>
      </text>
    </comment>
    <comment ref="A180" authorId="0">
      <text>
        <r>
          <rPr>
            <b/>
            <sz val="8"/>
            <rFont val="Tahoma"/>
            <family val="0"/>
          </rPr>
          <t>Enter a new armor material name.  Edit this comment to give it an appropriate description.</t>
        </r>
      </text>
    </comment>
    <comment ref="A181" authorId="0">
      <text>
        <r>
          <rPr>
            <b/>
            <sz val="8"/>
            <rFont val="Tahoma"/>
            <family val="0"/>
          </rPr>
          <t>Enter a new armor material name.  Edit this comment to give it an appropriate description.</t>
        </r>
      </text>
    </comment>
    <comment ref="A182" authorId="0">
      <text>
        <r>
          <rPr>
            <b/>
            <sz val="8"/>
            <rFont val="Tahoma"/>
            <family val="0"/>
          </rPr>
          <t>Enter a new armor material name.  Edit this comment to give it an appropriate description.</t>
        </r>
      </text>
    </comment>
    <comment ref="A183" authorId="0">
      <text>
        <r>
          <rPr>
            <b/>
            <sz val="8"/>
            <rFont val="Tahoma"/>
            <family val="0"/>
          </rPr>
          <t>Enter a new armor material name.  Edit this comment to give it an appropriate description.</t>
        </r>
      </text>
    </comment>
    <comment ref="A184" authorId="0">
      <text>
        <r>
          <rPr>
            <b/>
            <sz val="8"/>
            <rFont val="Tahoma"/>
            <family val="0"/>
          </rPr>
          <t>Enter a new armor material name.  Edit this comment to give it an appropriate description.</t>
        </r>
      </text>
    </comment>
    <comment ref="A185" authorId="0">
      <text>
        <r>
          <rPr>
            <b/>
            <sz val="8"/>
            <rFont val="Tahoma"/>
            <family val="0"/>
          </rPr>
          <t>Enter a new armor material name.  Edit this comment to give it an appropriate description.</t>
        </r>
      </text>
    </comment>
    <comment ref="A186" authorId="0">
      <text>
        <r>
          <rPr>
            <b/>
            <sz val="8"/>
            <rFont val="Tahoma"/>
            <family val="0"/>
          </rPr>
          <t>Enter a new armor material name.  Edit this comment to give it an appropriate description.</t>
        </r>
      </text>
    </comment>
    <comment ref="A187" authorId="0">
      <text>
        <r>
          <rPr>
            <b/>
            <sz val="8"/>
            <rFont val="Tahoma"/>
            <family val="0"/>
          </rPr>
          <t>Enter a new armor material name.  Edit this comment to give it an appropriate description.</t>
        </r>
      </text>
    </comment>
    <comment ref="A188" authorId="0">
      <text>
        <r>
          <rPr>
            <b/>
            <sz val="8"/>
            <rFont val="Tahoma"/>
            <family val="0"/>
          </rPr>
          <t>Enter a new armor material name.  Edit this comment to give it an appropriate description.</t>
        </r>
      </text>
    </comment>
    <comment ref="A189" authorId="0">
      <text>
        <r>
          <rPr>
            <b/>
            <sz val="8"/>
            <rFont val="Tahoma"/>
            <family val="0"/>
          </rPr>
          <t>Enter a new armor material name.  Edit this comment to give it an appropriate description.</t>
        </r>
      </text>
    </comment>
    <comment ref="A190" authorId="0">
      <text>
        <r>
          <rPr>
            <b/>
            <sz val="8"/>
            <rFont val="Tahoma"/>
            <family val="0"/>
          </rPr>
          <t>Enter a new armor material name.  Edit this comment to give it an appropriate description.</t>
        </r>
      </text>
    </comment>
    <comment ref="A191" authorId="0">
      <text>
        <r>
          <rPr>
            <b/>
            <sz val="8"/>
            <rFont val="Tahoma"/>
            <family val="0"/>
          </rPr>
          <t>Enter a new armor material name.  Edit this comment to give it an appropriate description.</t>
        </r>
      </text>
    </comment>
    <comment ref="A192" authorId="0">
      <text>
        <r>
          <rPr>
            <b/>
            <sz val="8"/>
            <rFont val="Tahoma"/>
            <family val="0"/>
          </rPr>
          <t>Enter a new armor material name.  Edit this comment to give it an appropriate description.</t>
        </r>
      </text>
    </comment>
    <comment ref="A193" authorId="0">
      <text>
        <r>
          <rPr>
            <b/>
            <sz val="8"/>
            <rFont val="Tahoma"/>
            <family val="0"/>
          </rPr>
          <t>Enter a new armor material name.  Edit this comment to give it an appropriate description.</t>
        </r>
      </text>
    </comment>
    <comment ref="A194" authorId="0">
      <text>
        <r>
          <rPr>
            <b/>
            <sz val="8"/>
            <rFont val="Tahoma"/>
            <family val="0"/>
          </rPr>
          <t>Enter a new armor material name.  Edit this comment to give it an appropriate description.</t>
        </r>
      </text>
    </comment>
    <comment ref="A195" authorId="0">
      <text>
        <r>
          <rPr>
            <b/>
            <sz val="8"/>
            <rFont val="Tahoma"/>
            <family val="0"/>
          </rPr>
          <t>Enter a new armor material name.  Edit this comment to give it an appropriate description.</t>
        </r>
      </text>
    </comment>
    <comment ref="A196" authorId="0">
      <text>
        <r>
          <rPr>
            <b/>
            <sz val="8"/>
            <rFont val="Tahoma"/>
            <family val="0"/>
          </rPr>
          <t>Enter a new armor material name.  Edit this comment to give it an appropriate description.</t>
        </r>
      </text>
    </comment>
    <comment ref="A197" authorId="0">
      <text>
        <r>
          <rPr>
            <b/>
            <sz val="8"/>
            <rFont val="Tahoma"/>
            <family val="0"/>
          </rPr>
          <t>Enter a new armor material name.  Edit this comment to give it an appropriate description.</t>
        </r>
      </text>
    </comment>
    <comment ref="A198" authorId="0">
      <text>
        <r>
          <rPr>
            <b/>
            <sz val="8"/>
            <rFont val="Tahoma"/>
            <family val="0"/>
          </rPr>
          <t>Enter a new armor material name.  Edit this comment to give it an appropriate description.</t>
        </r>
      </text>
    </comment>
    <comment ref="A199" authorId="0">
      <text>
        <r>
          <rPr>
            <b/>
            <sz val="8"/>
            <rFont val="Tahoma"/>
            <family val="0"/>
          </rPr>
          <t>Enter a new armor material name.  Edit this comment to give it an appropriate description.</t>
        </r>
      </text>
    </comment>
    <comment ref="A200" authorId="0">
      <text>
        <r>
          <rPr>
            <b/>
            <sz val="8"/>
            <rFont val="Tahoma"/>
            <family val="0"/>
          </rPr>
          <t>Enter a new armor material name.  Edit this comment to give it an appropriate description.</t>
        </r>
      </text>
    </comment>
    <comment ref="A201" authorId="0">
      <text>
        <r>
          <rPr>
            <b/>
            <sz val="8"/>
            <rFont val="Tahoma"/>
            <family val="0"/>
          </rPr>
          <t>Enter a new armor material name.  Edit this comment to give it an appropriate description.</t>
        </r>
      </text>
    </comment>
    <comment ref="A202" authorId="0">
      <text>
        <r>
          <rPr>
            <b/>
            <sz val="8"/>
            <rFont val="Tahoma"/>
            <family val="0"/>
          </rPr>
          <t>Enter a new armor material name.  Edit this comment to give it an appropriate description.</t>
        </r>
      </text>
    </comment>
  </commentList>
</comments>
</file>

<file path=xl/sharedStrings.xml><?xml version="1.0" encoding="utf-8"?>
<sst xmlns="http://schemas.openxmlformats.org/spreadsheetml/2006/main" count="229" uniqueCount="129">
  <si>
    <t>Padded</t>
  </si>
  <si>
    <t>Hide</t>
  </si>
  <si>
    <t>Leather</t>
  </si>
  <si>
    <t>Material</t>
  </si>
  <si>
    <t>Weight</t>
  </si>
  <si>
    <t>Half Plate</t>
  </si>
  <si>
    <t>Max Dex</t>
  </si>
  <si>
    <t>Bulk Factor</t>
  </si>
  <si>
    <t>Weight Factor</t>
  </si>
  <si>
    <t>Armor Factor</t>
  </si>
  <si>
    <t>Mobility Factor</t>
  </si>
  <si>
    <t>AC</t>
  </si>
  <si>
    <t>Check Penalty</t>
  </si>
  <si>
    <t>Full Suit</t>
  </si>
  <si>
    <t>Studded Leather</t>
  </si>
  <si>
    <t>Scale Mail</t>
  </si>
  <si>
    <t>Chain Mail</t>
  </si>
  <si>
    <t>Splint Mail</t>
  </si>
  <si>
    <t>Banded Mail</t>
  </si>
  <si>
    <t>Type</t>
  </si>
  <si>
    <t>Armor Bonus</t>
  </si>
  <si>
    <t>Torso</t>
  </si>
  <si>
    <t>Limb</t>
  </si>
  <si>
    <t>Quilted</t>
  </si>
  <si>
    <t>Light Scale</t>
  </si>
  <si>
    <t>Light Brigandine</t>
  </si>
  <si>
    <t>Brigandine</t>
  </si>
  <si>
    <t>Augmented Mail</t>
  </si>
  <si>
    <t>Laced</t>
  </si>
  <si>
    <t>Bronze Plate</t>
  </si>
  <si>
    <t>Armor Properties</t>
  </si>
  <si>
    <t>Armor Piece</t>
  </si>
  <si>
    <t>Max Dex Bonus</t>
  </si>
  <si>
    <t>Breastplate</t>
  </si>
  <si>
    <t>Faulder</t>
  </si>
  <si>
    <t>Bracer</t>
  </si>
  <si>
    <t>Tasset</t>
  </si>
  <si>
    <t>Greave</t>
  </si>
  <si>
    <t>War Belt</t>
  </si>
  <si>
    <t>War Kilt</t>
  </si>
  <si>
    <t>Armor Totals</t>
  </si>
  <si>
    <t>Manicae</t>
  </si>
  <si>
    <t>Cost</t>
  </si>
  <si>
    <t>Speed (30 ft.)</t>
  </si>
  <si>
    <t>Speed (20 ft.)</t>
  </si>
  <si>
    <t>Arcane Failure</t>
  </si>
  <si>
    <t>Cost Factor</t>
  </si>
  <si>
    <t>Bulk</t>
  </si>
  <si>
    <t>Mobility</t>
  </si>
  <si>
    <t>Messages</t>
  </si>
  <si>
    <t>Helmet Required</t>
  </si>
  <si>
    <t>Helmet Type</t>
  </si>
  <si>
    <t>Full Plate</t>
  </si>
  <si>
    <t>Weight in pounds</t>
  </si>
  <si>
    <t>Cost in gp</t>
  </si>
  <si>
    <t>Armor Material</t>
  </si>
  <si>
    <t>Warn</t>
  </si>
  <si>
    <t>Info</t>
  </si>
  <si>
    <t>Message</t>
  </si>
  <si>
    <t>Number</t>
  </si>
  <si>
    <t>Display</t>
  </si>
  <si>
    <t>Warning! Sum of torso areas must be 12 or less</t>
  </si>
  <si>
    <t>Warning! Sum of limb areas must be 8 or less</t>
  </si>
  <si>
    <t>Instuctions: Key in the torso rating and limb rating for each material used. The results will be displayed in the totals box above</t>
  </si>
  <si>
    <t>Sort</t>
  </si>
  <si>
    <t>Seq#</t>
  </si>
  <si>
    <t>MSG001</t>
  </si>
  <si>
    <t>MSG002</t>
  </si>
  <si>
    <t>MSG003</t>
  </si>
  <si>
    <t># of Areas</t>
  </si>
  <si>
    <t>AC Bonus</t>
  </si>
  <si>
    <t>Name</t>
  </si>
  <si>
    <t>Very Light</t>
  </si>
  <si>
    <t>Light</t>
  </si>
  <si>
    <t>Medium</t>
  </si>
  <si>
    <t>Heavy</t>
  </si>
  <si>
    <t>Very Heavy</t>
  </si>
  <si>
    <t>Armor factor</t>
  </si>
  <si>
    <t>Cost per piece</t>
  </si>
  <si>
    <t>Max Weight</t>
  </si>
  <si>
    <t>Required Coverage</t>
  </si>
  <si>
    <t>Chk Penalty</t>
  </si>
  <si>
    <t>Arm</t>
  </si>
  <si>
    <t>Right</t>
  </si>
  <si>
    <t>Each limb is 2 areas (Upper limb, Lower limb)</t>
  </si>
  <si>
    <t>20 areas total:</t>
  </si>
  <si>
    <t>Pieces</t>
  </si>
  <si>
    <t>Chest</t>
  </si>
  <si>
    <t>Abdomen</t>
  </si>
  <si>
    <t>Groin</t>
  </si>
  <si>
    <t>Front is 6 areas (Right chest, Center chest, Left chest, Right abdomen, Left abdomen, Groin)</t>
  </si>
  <si>
    <t>Back</t>
  </si>
  <si>
    <t>Lumbar</t>
  </si>
  <si>
    <t>Buttocks</t>
  </si>
  <si>
    <t>Rear is 6 areas (Right back, Center back, Left back, Right lumbar, Left lumbar, Buttocks)</t>
  </si>
  <si>
    <t>Chain</t>
  </si>
  <si>
    <t>Scale</t>
  </si>
  <si>
    <t>Banded</t>
  </si>
  <si>
    <t>Plate</t>
  </si>
  <si>
    <t>Max Areas/AC</t>
  </si>
  <si>
    <t>Half-shirt</t>
  </si>
  <si>
    <t>Half-Manicae</t>
  </si>
  <si>
    <t>War Plate</t>
  </si>
  <si>
    <t>Front-Plate</t>
  </si>
  <si>
    <t>Back-Plate</t>
  </si>
  <si>
    <t>Girdle</t>
  </si>
  <si>
    <t>Leather/Studded Leather</t>
  </si>
  <si>
    <t>Left</t>
  </si>
  <si>
    <t>Ctr</t>
  </si>
  <si>
    <t>Leg</t>
  </si>
  <si>
    <t>Upper</t>
  </si>
  <si>
    <t>Lower</t>
  </si>
  <si>
    <t>Butt Plate</t>
  </si>
  <si>
    <t>Groin Piece</t>
  </si>
  <si>
    <t>Close Helm</t>
  </si>
  <si>
    <t>Open Helm</t>
  </si>
  <si>
    <t>Cap</t>
  </si>
  <si>
    <t>None</t>
  </si>
  <si>
    <t xml:space="preserve">Light </t>
  </si>
  <si>
    <t>*wearing a helmet counts as once piece of heavy armor</t>
  </si>
  <si>
    <t>Sub Totals</t>
  </si>
  <si>
    <t>Seq</t>
  </si>
  <si>
    <t>Piece</t>
  </si>
  <si>
    <t>~Select Material~</t>
  </si>
  <si>
    <t>~Select Armor Piece~</t>
  </si>
  <si>
    <t>One Arm</t>
  </si>
  <si>
    <t>Two Arms</t>
  </si>
  <si>
    <t>One Leg</t>
  </si>
  <si>
    <t>Two Legs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</si>
</sst>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0000_);_(* \(#,##0.0000\);_(* &quot;-&quot;????_);_(@_)"/>
    <numFmt numFmtId="167" formatCode="0.00;[Red]0.00"/>
    <numFmt numFmtId="168" formatCode="0.0000"/>
    <numFmt numFmtId="169" formatCode="_(* #,##0.00_);_(* #,##0.00\);_(* &quot;-&quot;??_);_(@_)"/>
    <numFmt numFmtId="170" formatCode="_(* #,##0.00_);_(* \-#,##0.00;_(* &quot;-&quot;??_);_(@_)"/>
  </numFmts>
  <fonts count="8">
    <font>
      <sz val="10"/>
      <name val="Arial"/>
      <family val="0"/>
    </font>
    <font>
      <b/>
      <sz val="10"/>
      <name val="Arial"/>
      <family val="2"/>
    </font>
    <font>
      <u val="single"/>
      <sz val="10"/>
      <color indexed="12"/>
      <name val="Arial"/>
      <family val="0"/>
    </font>
    <font>
      <b/>
      <sz val="12"/>
      <name val="Arial"/>
      <family val="2"/>
    </font>
    <font>
      <i/>
      <sz val="10"/>
      <name val="Arial"/>
      <family val="2"/>
    </font>
    <font>
      <b/>
      <sz val="8"/>
      <name val="Tahoma"/>
      <family val="0"/>
    </font>
    <font>
      <b/>
      <sz val="8"/>
      <name val="Arial"/>
      <family val="2"/>
    </font>
    <font>
      <sz val="8"/>
      <name val="Arial"/>
      <family val="2"/>
    </font>
  </fonts>
  <fills count="8">
    <fill>
      <patternFill/>
    </fill>
    <fill>
      <patternFill patternType="gray125"/>
    </fill>
    <fill>
      <patternFill patternType="mediumGray">
        <fgColor indexed="9"/>
        <bgColor indexed="47"/>
      </patternFill>
    </fill>
    <fill>
      <patternFill patternType="solid">
        <fgColor indexed="47"/>
        <bgColor indexed="64"/>
      </patternFill>
    </fill>
    <fill>
      <patternFill patternType="mediumGray">
        <fgColor indexed="9"/>
        <bgColor indexed="44"/>
      </patternFill>
    </fill>
    <fill>
      <patternFill patternType="solid">
        <fgColor indexed="42"/>
        <bgColor indexed="64"/>
      </patternFill>
    </fill>
    <fill>
      <patternFill patternType="mediumGray">
        <fgColor indexed="9"/>
        <bgColor indexed="42"/>
      </patternFill>
    </fill>
    <fill>
      <patternFill patternType="solid">
        <fgColor indexed="44"/>
        <bgColor indexed="64"/>
      </patternFill>
    </fill>
  </fills>
  <borders count="64">
    <border>
      <left/>
      <right/>
      <top/>
      <bottom/>
      <diagonal/>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thin"/>
      <right style="thin"/>
      <top style="thin"/>
      <bottom style="thin"/>
    </border>
    <border>
      <left style="medium"/>
      <right>
        <color indexed="63"/>
      </right>
      <top style="medium"/>
      <bottom style="dotted"/>
    </border>
    <border>
      <left style="medium"/>
      <right>
        <color indexed="63"/>
      </right>
      <top style="dotted"/>
      <bottom style="dotted"/>
    </border>
    <border>
      <left>
        <color indexed="63"/>
      </left>
      <right style="medium"/>
      <top style="dotted"/>
      <bottom style="dotted"/>
    </border>
    <border>
      <left style="medium"/>
      <right style="thin"/>
      <top style="thin"/>
      <bottom>
        <color indexed="63"/>
      </bottom>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dotted"/>
    </border>
    <border>
      <left>
        <color indexed="63"/>
      </left>
      <right style="medium"/>
      <top>
        <color indexed="63"/>
      </top>
      <bottom style="dotted"/>
    </border>
    <border>
      <left style="thin"/>
      <right style="thin"/>
      <top style="thin"/>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thin"/>
      <top>
        <color indexed="63"/>
      </top>
      <bottom style="medium"/>
    </border>
    <border>
      <left>
        <color indexed="63"/>
      </left>
      <right style="thin"/>
      <top style="thin"/>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s>
  <cellStyleXfs count="21">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4" fillId="2" borderId="1" xfId="0" applyFont="1" applyFill="1" applyBorder="1" applyAlignment="1" applyProtection="1">
      <alignment/>
      <protection locked="0"/>
    </xf>
    <xf numFmtId="0" fontId="4" fillId="3" borderId="1" xfId="0" applyFont="1" applyFill="1" applyBorder="1" applyAlignment="1" applyProtection="1">
      <alignment/>
      <protection locked="0"/>
    </xf>
    <xf numFmtId="0" fontId="4" fillId="2" borderId="2" xfId="0" applyFont="1" applyFill="1" applyBorder="1" applyAlignment="1" applyProtection="1">
      <alignment/>
      <protection locked="0"/>
    </xf>
    <xf numFmtId="0" fontId="0" fillId="0" borderId="0" xfId="0" applyAlignment="1" applyProtection="1">
      <alignment/>
      <protection hidden="1"/>
    </xf>
    <xf numFmtId="0" fontId="1" fillId="2" borderId="3" xfId="0" applyFont="1" applyFill="1" applyBorder="1" applyAlignment="1" applyProtection="1">
      <alignment/>
      <protection hidden="1"/>
    </xf>
    <xf numFmtId="0" fontId="1" fillId="2" borderId="4" xfId="0" applyFont="1" applyFill="1" applyBorder="1" applyAlignment="1" applyProtection="1">
      <alignment/>
      <protection hidden="1"/>
    </xf>
    <xf numFmtId="0" fontId="1" fillId="2" borderId="4" xfId="0" applyFont="1" applyFill="1" applyBorder="1" applyAlignment="1" applyProtection="1">
      <alignment horizontal="center"/>
      <protection hidden="1"/>
    </xf>
    <xf numFmtId="0" fontId="1" fillId="4" borderId="5" xfId="0" applyFont="1" applyFill="1" applyBorder="1" applyAlignment="1" applyProtection="1">
      <alignment/>
      <protection hidden="1"/>
    </xf>
    <xf numFmtId="0" fontId="1" fillId="4" borderId="6" xfId="0" applyFont="1" applyFill="1" applyBorder="1" applyAlignment="1" applyProtection="1">
      <alignment/>
      <protection hidden="1"/>
    </xf>
    <xf numFmtId="3" fontId="1" fillId="4" borderId="7" xfId="0" applyNumberFormat="1" applyFont="1" applyFill="1" applyBorder="1" applyAlignment="1" applyProtection="1">
      <alignment horizontal="right"/>
      <protection hidden="1"/>
    </xf>
    <xf numFmtId="0" fontId="4" fillId="3" borderId="8" xfId="0" applyFont="1" applyFill="1" applyBorder="1" applyAlignment="1" applyProtection="1">
      <alignment/>
      <protection hidden="1"/>
    </xf>
    <xf numFmtId="0" fontId="4" fillId="2" borderId="1" xfId="0" applyFont="1" applyFill="1" applyBorder="1" applyAlignment="1" applyProtection="1">
      <alignment/>
      <protection hidden="1"/>
    </xf>
    <xf numFmtId="0" fontId="4" fillId="3" borderId="1" xfId="0" applyFont="1" applyFill="1" applyBorder="1" applyAlignment="1" applyProtection="1">
      <alignment/>
      <protection hidden="1"/>
    </xf>
    <xf numFmtId="166" fontId="1" fillId="2" borderId="9" xfId="0" applyNumberFormat="1" applyFont="1" applyFill="1" applyBorder="1" applyAlignment="1" applyProtection="1">
      <alignment wrapText="1"/>
      <protection hidden="1"/>
    </xf>
    <xf numFmtId="0" fontId="1" fillId="2" borderId="10" xfId="0" applyFont="1" applyFill="1" applyBorder="1" applyAlignment="1" applyProtection="1">
      <alignment wrapText="1"/>
      <protection hidden="1"/>
    </xf>
    <xf numFmtId="0" fontId="1" fillId="4" borderId="11" xfId="0" applyFont="1" applyFill="1" applyBorder="1" applyAlignment="1" applyProtection="1">
      <alignment/>
      <protection hidden="1"/>
    </xf>
    <xf numFmtId="3" fontId="1" fillId="4" borderId="12" xfId="0" applyNumberFormat="1" applyFont="1" applyFill="1" applyBorder="1" applyAlignment="1" applyProtection="1">
      <alignment horizontal="right"/>
      <protection hidden="1"/>
    </xf>
    <xf numFmtId="43" fontId="0" fillId="3" borderId="13" xfId="0" applyNumberFormat="1" applyFill="1" applyBorder="1" applyAlignment="1" applyProtection="1">
      <alignment horizontal="center"/>
      <protection hidden="1"/>
    </xf>
    <xf numFmtId="43" fontId="0" fillId="3" borderId="14" xfId="0" applyNumberFormat="1" applyFill="1" applyBorder="1" applyAlignment="1" applyProtection="1">
      <alignment horizontal="center"/>
      <protection hidden="1"/>
    </xf>
    <xf numFmtId="43" fontId="0" fillId="2" borderId="15" xfId="0" applyNumberFormat="1" applyFill="1" applyBorder="1" applyAlignment="1" applyProtection="1">
      <alignment horizontal="center"/>
      <protection hidden="1"/>
    </xf>
    <xf numFmtId="43" fontId="0" fillId="2" borderId="14" xfId="0" applyNumberFormat="1" applyFill="1" applyBorder="1" applyAlignment="1" applyProtection="1">
      <alignment horizontal="center"/>
      <protection hidden="1"/>
    </xf>
    <xf numFmtId="43" fontId="0" fillId="3" borderId="15" xfId="0" applyNumberFormat="1" applyFill="1" applyBorder="1" applyAlignment="1" applyProtection="1">
      <alignment horizontal="center"/>
      <protection hidden="1"/>
    </xf>
    <xf numFmtId="0" fontId="1" fillId="2" borderId="16" xfId="0" applyFont="1" applyFill="1" applyBorder="1" applyAlignment="1" applyProtection="1">
      <alignment horizontal="center"/>
      <protection hidden="1"/>
    </xf>
    <xf numFmtId="0" fontId="1" fillId="4" borderId="17" xfId="0" applyFont="1" applyFill="1" applyBorder="1" applyAlignment="1" applyProtection="1">
      <alignment/>
      <protection hidden="1"/>
    </xf>
    <xf numFmtId="9" fontId="1" fillId="4" borderId="18" xfId="0" applyNumberFormat="1" applyFont="1" applyFill="1" applyBorder="1" applyAlignment="1" applyProtection="1">
      <alignment horizontal="right"/>
      <protection hidden="1"/>
    </xf>
    <xf numFmtId="9" fontId="1" fillId="4" borderId="7" xfId="0" applyNumberFormat="1" applyFont="1" applyFill="1" applyBorder="1" applyAlignment="1" applyProtection="1">
      <alignment horizontal="right"/>
      <protection hidden="1"/>
    </xf>
    <xf numFmtId="0" fontId="4" fillId="2" borderId="19" xfId="0" applyFont="1" applyFill="1" applyBorder="1" applyAlignment="1" applyProtection="1">
      <alignment/>
      <protection hidden="1"/>
    </xf>
    <xf numFmtId="0" fontId="3" fillId="0" borderId="0" xfId="0" applyFont="1" applyAlignment="1" applyProtection="1">
      <alignment/>
      <protection hidden="1"/>
    </xf>
    <xf numFmtId="0" fontId="1" fillId="0" borderId="0" xfId="0" applyFont="1" applyAlignment="1" applyProtection="1">
      <alignment wrapText="1"/>
      <protection hidden="1"/>
    </xf>
    <xf numFmtId="1" fontId="0" fillId="0" borderId="0" xfId="0" applyNumberFormat="1" applyAlignment="1" applyProtection="1">
      <alignment/>
      <protection hidden="1"/>
    </xf>
    <xf numFmtId="1" fontId="1" fillId="2" borderId="20" xfId="0" applyNumberFormat="1" applyFont="1" applyFill="1" applyBorder="1" applyAlignment="1" applyProtection="1">
      <alignment wrapText="1"/>
      <protection hidden="1"/>
    </xf>
    <xf numFmtId="1" fontId="1" fillId="0" borderId="21" xfId="0" applyNumberFormat="1" applyFont="1" applyFill="1" applyBorder="1" applyAlignment="1" applyProtection="1">
      <alignment/>
      <protection locked="0"/>
    </xf>
    <xf numFmtId="1" fontId="1" fillId="0" borderId="22" xfId="0" applyNumberFormat="1" applyFont="1" applyFill="1" applyBorder="1" applyAlignment="1" applyProtection="1">
      <alignment/>
      <protection locked="0"/>
    </xf>
    <xf numFmtId="1" fontId="1" fillId="0" borderId="20" xfId="0" applyNumberFormat="1" applyFont="1" applyFill="1" applyBorder="1" applyAlignment="1" applyProtection="1">
      <alignment/>
      <protection locked="0"/>
    </xf>
    <xf numFmtId="0" fontId="0" fillId="5" borderId="14" xfId="0" applyFill="1" applyBorder="1" applyAlignment="1" applyProtection="1">
      <alignment/>
      <protection hidden="1"/>
    </xf>
    <xf numFmtId="0" fontId="0" fillId="6" borderId="14" xfId="0" applyFill="1" applyBorder="1" applyAlignment="1" applyProtection="1">
      <alignment/>
      <protection hidden="1"/>
    </xf>
    <xf numFmtId="41" fontId="0" fillId="5" borderId="8" xfId="0" applyNumberFormat="1" applyFill="1" applyBorder="1" applyAlignment="1" applyProtection="1">
      <alignment/>
      <protection hidden="1"/>
    </xf>
    <xf numFmtId="41" fontId="0" fillId="6" borderId="1" xfId="0" applyNumberFormat="1" applyFill="1" applyBorder="1" applyAlignment="1" applyProtection="1">
      <alignment/>
      <protection hidden="1"/>
    </xf>
    <xf numFmtId="41" fontId="0" fillId="5" borderId="1" xfId="0" applyNumberFormat="1" applyFill="1" applyBorder="1" applyAlignment="1" applyProtection="1">
      <alignment/>
      <protection hidden="1"/>
    </xf>
    <xf numFmtId="41" fontId="0" fillId="6" borderId="2" xfId="0" applyNumberFormat="1" applyFill="1" applyBorder="1" applyAlignment="1" applyProtection="1">
      <alignment/>
      <protection hidden="1"/>
    </xf>
    <xf numFmtId="0" fontId="0" fillId="6" borderId="18" xfId="0" applyFill="1" applyBorder="1" applyAlignment="1" applyProtection="1">
      <alignment/>
      <protection hidden="1"/>
    </xf>
    <xf numFmtId="0" fontId="3" fillId="5" borderId="23" xfId="0" applyFont="1" applyFill="1" applyBorder="1" applyAlignment="1" applyProtection="1">
      <alignment/>
      <protection hidden="1"/>
    </xf>
    <xf numFmtId="0" fontId="3" fillId="5" borderId="24" xfId="0" applyFont="1" applyFill="1" applyBorder="1" applyAlignment="1" applyProtection="1">
      <alignment/>
      <protection hidden="1"/>
    </xf>
    <xf numFmtId="0" fontId="3" fillId="5" borderId="25" xfId="0" applyFont="1" applyFill="1" applyBorder="1" applyAlignment="1" applyProtection="1">
      <alignment/>
      <protection hidden="1"/>
    </xf>
    <xf numFmtId="0" fontId="0" fillId="5" borderId="1" xfId="0" applyFont="1" applyFill="1" applyBorder="1" applyAlignment="1" applyProtection="1">
      <alignment/>
      <protection hidden="1"/>
    </xf>
    <xf numFmtId="0" fontId="0" fillId="5" borderId="15" xfId="0" applyFont="1" applyFill="1" applyBorder="1" applyAlignment="1" applyProtection="1">
      <alignment/>
      <protection hidden="1"/>
    </xf>
    <xf numFmtId="0" fontId="0" fillId="5" borderId="21" xfId="0" applyFill="1" applyBorder="1" applyAlignment="1" applyProtection="1">
      <alignment/>
      <protection hidden="1"/>
    </xf>
    <xf numFmtId="0" fontId="0" fillId="5" borderId="15" xfId="0" applyFill="1" applyBorder="1" applyAlignment="1" applyProtection="1">
      <alignment/>
      <protection hidden="1"/>
    </xf>
    <xf numFmtId="0" fontId="0" fillId="6" borderId="8" xfId="0" applyFont="1" applyFill="1" applyBorder="1" applyAlignment="1" applyProtection="1">
      <alignment/>
      <protection hidden="1"/>
    </xf>
    <xf numFmtId="0" fontId="0" fillId="6" borderId="13" xfId="0" applyFont="1" applyFill="1" applyBorder="1" applyAlignment="1" applyProtection="1">
      <alignment/>
      <protection hidden="1"/>
    </xf>
    <xf numFmtId="0" fontId="0" fillId="6" borderId="26" xfId="0" applyFill="1" applyBorder="1" applyAlignment="1" applyProtection="1">
      <alignment/>
      <protection hidden="1"/>
    </xf>
    <xf numFmtId="0" fontId="0" fillId="6" borderId="1" xfId="0" applyFont="1" applyFill="1" applyBorder="1" applyAlignment="1" applyProtection="1">
      <alignment/>
      <protection hidden="1"/>
    </xf>
    <xf numFmtId="0" fontId="0" fillId="6" borderId="15" xfId="0" applyFont="1" applyFill="1" applyBorder="1" applyAlignment="1" applyProtection="1">
      <alignment/>
      <protection hidden="1"/>
    </xf>
    <xf numFmtId="0" fontId="0" fillId="6" borderId="21" xfId="0" applyFill="1" applyBorder="1" applyAlignment="1" applyProtection="1">
      <alignment/>
      <protection hidden="1"/>
    </xf>
    <xf numFmtId="0" fontId="0" fillId="6" borderId="15" xfId="0" applyFill="1" applyBorder="1" applyAlignment="1" applyProtection="1">
      <alignment/>
      <protection hidden="1"/>
    </xf>
    <xf numFmtId="0" fontId="0" fillId="6" borderId="2" xfId="0" applyFont="1" applyFill="1" applyBorder="1" applyAlignment="1" applyProtection="1">
      <alignment/>
      <protection hidden="1"/>
    </xf>
    <xf numFmtId="0" fontId="0" fillId="6" borderId="27" xfId="0" applyFont="1" applyFill="1" applyBorder="1" applyAlignment="1" applyProtection="1">
      <alignment/>
      <protection hidden="1"/>
    </xf>
    <xf numFmtId="0" fontId="0" fillId="6" borderId="27" xfId="0" applyFill="1" applyBorder="1" applyAlignment="1" applyProtection="1">
      <alignment/>
      <protection hidden="1"/>
    </xf>
    <xf numFmtId="0" fontId="0" fillId="6" borderId="22" xfId="0" applyFill="1" applyBorder="1" applyAlignment="1" applyProtection="1">
      <alignment/>
      <protection hidden="1"/>
    </xf>
    <xf numFmtId="0" fontId="6" fillId="4" borderId="28" xfId="0" applyFont="1" applyFill="1" applyBorder="1" applyAlignment="1" applyProtection="1">
      <alignment wrapText="1"/>
      <protection hidden="1"/>
    </xf>
    <xf numFmtId="0" fontId="6" fillId="4" borderId="4" xfId="0" applyFont="1" applyFill="1" applyBorder="1" applyAlignment="1" applyProtection="1">
      <alignment wrapText="1"/>
      <protection hidden="1"/>
    </xf>
    <xf numFmtId="0" fontId="6" fillId="4" borderId="16" xfId="0" applyFont="1" applyFill="1" applyBorder="1" applyAlignment="1" applyProtection="1">
      <alignment wrapText="1"/>
      <protection hidden="1"/>
    </xf>
    <xf numFmtId="3" fontId="7" fillId="7" borderId="29" xfId="0" applyNumberFormat="1" applyFont="1" applyFill="1" applyBorder="1" applyAlignment="1" applyProtection="1">
      <alignment horizontal="center"/>
      <protection hidden="1"/>
    </xf>
    <xf numFmtId="3" fontId="7" fillId="7" borderId="13" xfId="0" applyNumberFormat="1" applyFont="1" applyFill="1" applyBorder="1" applyAlignment="1" applyProtection="1">
      <alignment/>
      <protection hidden="1"/>
    </xf>
    <xf numFmtId="9" fontId="7" fillId="7" borderId="13" xfId="0" applyNumberFormat="1" applyFont="1" applyFill="1" applyBorder="1" applyAlignment="1" applyProtection="1">
      <alignment/>
      <protection hidden="1"/>
    </xf>
    <xf numFmtId="9" fontId="7" fillId="7" borderId="30" xfId="0" applyNumberFormat="1" applyFont="1" applyFill="1" applyBorder="1" applyAlignment="1" applyProtection="1">
      <alignment/>
      <protection hidden="1"/>
    </xf>
    <xf numFmtId="3" fontId="7" fillId="4" borderId="31" xfId="0" applyNumberFormat="1" applyFont="1" applyFill="1" applyBorder="1" applyAlignment="1" applyProtection="1">
      <alignment horizontal="center"/>
      <protection hidden="1"/>
    </xf>
    <xf numFmtId="3" fontId="7" fillId="4" borderId="15" xfId="0" applyNumberFormat="1" applyFont="1" applyFill="1" applyBorder="1" applyAlignment="1" applyProtection="1">
      <alignment/>
      <protection hidden="1"/>
    </xf>
    <xf numFmtId="9" fontId="7" fillId="4" borderId="15" xfId="0" applyNumberFormat="1" applyFont="1" applyFill="1" applyBorder="1" applyAlignment="1" applyProtection="1">
      <alignment/>
      <protection hidden="1"/>
    </xf>
    <xf numFmtId="9" fontId="7" fillId="4" borderId="14" xfId="0" applyNumberFormat="1" applyFont="1" applyFill="1" applyBorder="1" applyAlignment="1" applyProtection="1">
      <alignment/>
      <protection hidden="1"/>
    </xf>
    <xf numFmtId="3" fontId="7" fillId="7" borderId="31" xfId="0" applyNumberFormat="1" applyFont="1" applyFill="1" applyBorder="1" applyAlignment="1" applyProtection="1">
      <alignment horizontal="center"/>
      <protection hidden="1"/>
    </xf>
    <xf numFmtId="3" fontId="7" fillId="7" borderId="15" xfId="0" applyNumberFormat="1" applyFont="1" applyFill="1" applyBorder="1" applyAlignment="1" applyProtection="1">
      <alignment/>
      <protection hidden="1"/>
    </xf>
    <xf numFmtId="9" fontId="7" fillId="7" borderId="15" xfId="0" applyNumberFormat="1" applyFont="1" applyFill="1" applyBorder="1" applyAlignment="1" applyProtection="1">
      <alignment/>
      <protection hidden="1"/>
    </xf>
    <xf numFmtId="9" fontId="7" fillId="7" borderId="14" xfId="0" applyNumberFormat="1" applyFont="1" applyFill="1" applyBorder="1" applyAlignment="1" applyProtection="1">
      <alignment/>
      <protection hidden="1"/>
    </xf>
    <xf numFmtId="3" fontId="7" fillId="4" borderId="32" xfId="0" applyNumberFormat="1" applyFont="1" applyFill="1" applyBorder="1" applyAlignment="1" applyProtection="1">
      <alignment horizontal="center"/>
      <protection hidden="1"/>
    </xf>
    <xf numFmtId="3" fontId="7" fillId="4" borderId="9" xfId="0" applyNumberFormat="1" applyFont="1" applyFill="1" applyBorder="1" applyAlignment="1" applyProtection="1">
      <alignment/>
      <protection hidden="1"/>
    </xf>
    <xf numFmtId="9" fontId="7" fillId="4" borderId="9" xfId="0" applyNumberFormat="1" applyFont="1" applyFill="1" applyBorder="1" applyAlignment="1" applyProtection="1">
      <alignment/>
      <protection hidden="1"/>
    </xf>
    <xf numFmtId="9" fontId="7" fillId="4" borderId="33" xfId="0" applyNumberFormat="1" applyFont="1" applyFill="1" applyBorder="1" applyAlignment="1" applyProtection="1">
      <alignment/>
      <protection hidden="1"/>
    </xf>
    <xf numFmtId="3" fontId="7" fillId="4" borderId="27" xfId="0" applyNumberFormat="1" applyFont="1" applyFill="1" applyBorder="1" applyAlignment="1" applyProtection="1">
      <alignment/>
      <protection hidden="1"/>
    </xf>
    <xf numFmtId="9" fontId="7" fillId="4" borderId="27" xfId="0" applyNumberFormat="1" applyFont="1" applyFill="1" applyBorder="1" applyAlignment="1" applyProtection="1">
      <alignment/>
      <protection hidden="1"/>
    </xf>
    <xf numFmtId="9" fontId="7" fillId="4" borderId="18" xfId="0" applyNumberFormat="1" applyFont="1" applyFill="1" applyBorder="1" applyAlignment="1" applyProtection="1">
      <alignment/>
      <protection hidden="1"/>
    </xf>
    <xf numFmtId="167" fontId="1" fillId="0" borderId="15" xfId="0" applyNumberFormat="1" applyFont="1" applyFill="1" applyBorder="1" applyAlignment="1" applyProtection="1">
      <alignment/>
      <protection locked="0"/>
    </xf>
    <xf numFmtId="167" fontId="1" fillId="0" borderId="27" xfId="0" applyNumberFormat="1" applyFont="1" applyFill="1" applyBorder="1" applyAlignment="1" applyProtection="1">
      <alignment/>
      <protection locked="0"/>
    </xf>
    <xf numFmtId="167" fontId="1" fillId="3" borderId="13" xfId="0" applyNumberFormat="1" applyFont="1" applyFill="1" applyBorder="1" applyAlignment="1" applyProtection="1">
      <alignment/>
      <protection hidden="1"/>
    </xf>
    <xf numFmtId="167" fontId="1" fillId="3" borderId="15" xfId="0" applyNumberFormat="1" applyFont="1" applyFill="1" applyBorder="1" applyAlignment="1" applyProtection="1">
      <alignment/>
      <protection hidden="1"/>
    </xf>
    <xf numFmtId="167" fontId="1" fillId="2" borderId="15" xfId="0" applyNumberFormat="1" applyFont="1" applyFill="1" applyBorder="1" applyAlignment="1" applyProtection="1">
      <alignment/>
      <protection hidden="1"/>
    </xf>
    <xf numFmtId="167" fontId="1" fillId="2" borderId="9" xfId="0" applyNumberFormat="1" applyFont="1" applyFill="1" applyBorder="1" applyAlignment="1" applyProtection="1">
      <alignment/>
      <protection hidden="1"/>
    </xf>
    <xf numFmtId="3" fontId="7" fillId="0" borderId="31" xfId="0" applyNumberFormat="1" applyFont="1" applyFill="1" applyBorder="1" applyAlignment="1" applyProtection="1">
      <alignment horizontal="center"/>
      <protection locked="0"/>
    </xf>
    <xf numFmtId="3" fontId="7" fillId="0" borderId="34" xfId="0" applyNumberFormat="1" applyFont="1" applyFill="1" applyBorder="1" applyAlignment="1" applyProtection="1">
      <alignment horizontal="center"/>
      <protection locked="0"/>
    </xf>
    <xf numFmtId="41" fontId="0" fillId="6" borderId="8" xfId="0" applyNumberFormat="1" applyFill="1" applyBorder="1" applyAlignment="1" applyProtection="1">
      <alignment horizontal="center"/>
      <protection hidden="1"/>
    </xf>
    <xf numFmtId="41" fontId="0" fillId="5" borderId="1" xfId="0" applyNumberFormat="1" applyFill="1" applyBorder="1" applyAlignment="1" applyProtection="1">
      <alignment horizontal="center"/>
      <protection hidden="1"/>
    </xf>
    <xf numFmtId="41" fontId="0" fillId="6" borderId="1" xfId="0" applyNumberFormat="1" applyFill="1" applyBorder="1" applyAlignment="1" applyProtection="1">
      <alignment horizontal="center"/>
      <protection hidden="1"/>
    </xf>
    <xf numFmtId="41" fontId="0" fillId="5" borderId="2" xfId="0" applyNumberFormat="1" applyFill="1" applyBorder="1" applyAlignment="1" applyProtection="1">
      <alignment horizontal="center"/>
      <protection hidden="1"/>
    </xf>
    <xf numFmtId="2" fontId="0" fillId="6" borderId="14" xfId="0" applyNumberFormat="1" applyFill="1" applyBorder="1" applyAlignment="1" applyProtection="1">
      <alignment/>
      <protection hidden="1"/>
    </xf>
    <xf numFmtId="2" fontId="0" fillId="5" borderId="14" xfId="0" applyNumberFormat="1" applyFill="1" applyBorder="1" applyAlignment="1" applyProtection="1">
      <alignment/>
      <protection hidden="1"/>
    </xf>
    <xf numFmtId="2" fontId="0" fillId="5" borderId="18" xfId="0" applyNumberFormat="1" applyFill="1" applyBorder="1" applyAlignment="1" applyProtection="1">
      <alignment/>
      <protection hidden="1"/>
    </xf>
    <xf numFmtId="0" fontId="1" fillId="5" borderId="23" xfId="0" applyFont="1" applyFill="1" applyBorder="1" applyAlignment="1" applyProtection="1">
      <alignment horizontal="center"/>
      <protection hidden="1"/>
    </xf>
    <xf numFmtId="0" fontId="1" fillId="5" borderId="25" xfId="0" applyFont="1" applyFill="1" applyBorder="1" applyAlignment="1" applyProtection="1">
      <alignment horizontal="right"/>
      <protection hidden="1"/>
    </xf>
    <xf numFmtId="168" fontId="0" fillId="6" borderId="14" xfId="0" applyNumberFormat="1" applyFill="1" applyBorder="1" applyAlignment="1" applyProtection="1">
      <alignment/>
      <protection hidden="1"/>
    </xf>
    <xf numFmtId="168" fontId="0" fillId="5" borderId="14" xfId="0" applyNumberFormat="1" applyFill="1" applyBorder="1" applyAlignment="1" applyProtection="1">
      <alignment/>
      <protection hidden="1"/>
    </xf>
    <xf numFmtId="168" fontId="0" fillId="5" borderId="18" xfId="0" applyNumberFormat="1" applyFill="1" applyBorder="1" applyAlignment="1" applyProtection="1">
      <alignment/>
      <protection hidden="1"/>
    </xf>
    <xf numFmtId="41" fontId="1" fillId="3" borderId="13" xfId="0" applyNumberFormat="1" applyFont="1" applyFill="1" applyBorder="1" applyAlignment="1" applyProtection="1">
      <alignment/>
      <protection hidden="1"/>
    </xf>
    <xf numFmtId="41" fontId="1" fillId="2" borderId="15" xfId="0" applyNumberFormat="1" applyFont="1" applyFill="1" applyBorder="1" applyAlignment="1" applyProtection="1">
      <alignment/>
      <protection hidden="1"/>
    </xf>
    <xf numFmtId="41" fontId="1" fillId="3" borderId="15" xfId="0" applyNumberFormat="1" applyFont="1" applyFill="1" applyBorder="1" applyAlignment="1" applyProtection="1">
      <alignment/>
      <protection hidden="1"/>
    </xf>
    <xf numFmtId="41" fontId="1" fillId="2" borderId="9" xfId="0" applyNumberFormat="1" applyFont="1" applyFill="1" applyBorder="1" applyAlignment="1" applyProtection="1">
      <alignment/>
      <protection hidden="1"/>
    </xf>
    <xf numFmtId="41" fontId="1" fillId="0" borderId="15" xfId="0" applyNumberFormat="1" applyFont="1" applyFill="1" applyBorder="1" applyAlignment="1" applyProtection="1">
      <alignment/>
      <protection locked="0"/>
    </xf>
    <xf numFmtId="41" fontId="1" fillId="0" borderId="27" xfId="0" applyNumberFormat="1" applyFont="1" applyFill="1" applyBorder="1" applyAlignment="1" applyProtection="1">
      <alignment/>
      <protection locked="0"/>
    </xf>
    <xf numFmtId="41" fontId="1" fillId="3" borderId="35" xfId="0" applyNumberFormat="1" applyFont="1" applyFill="1" applyBorder="1" applyAlignment="1" applyProtection="1">
      <alignment/>
      <protection hidden="1"/>
    </xf>
    <xf numFmtId="41" fontId="1" fillId="2" borderId="36" xfId="0" applyNumberFormat="1" applyFont="1" applyFill="1" applyBorder="1" applyAlignment="1" applyProtection="1">
      <alignment/>
      <protection hidden="1"/>
    </xf>
    <xf numFmtId="41" fontId="1" fillId="3" borderId="36" xfId="0" applyNumberFormat="1" applyFont="1" applyFill="1" applyBorder="1" applyAlignment="1" applyProtection="1">
      <alignment/>
      <protection hidden="1"/>
    </xf>
    <xf numFmtId="41" fontId="1" fillId="2" borderId="37" xfId="0" applyNumberFormat="1" applyFont="1" applyFill="1" applyBorder="1" applyAlignment="1" applyProtection="1">
      <alignment/>
      <protection hidden="1"/>
    </xf>
    <xf numFmtId="41" fontId="1" fillId="2" borderId="38" xfId="0" applyNumberFormat="1" applyFont="1" applyFill="1" applyBorder="1" applyAlignment="1" applyProtection="1">
      <alignment/>
      <protection hidden="1"/>
    </xf>
    <xf numFmtId="41" fontId="1" fillId="2" borderId="9" xfId="0" applyNumberFormat="1" applyFont="1" applyFill="1" applyBorder="1" applyAlignment="1" applyProtection="1">
      <alignment wrapText="1"/>
      <protection hidden="1"/>
    </xf>
    <xf numFmtId="41" fontId="0" fillId="0" borderId="0" xfId="0" applyNumberFormat="1" applyAlignment="1" applyProtection="1">
      <alignment/>
      <protection hidden="1"/>
    </xf>
    <xf numFmtId="41" fontId="1" fillId="2" borderId="39" xfId="0" applyNumberFormat="1" applyFont="1" applyFill="1" applyBorder="1" applyAlignment="1" applyProtection="1">
      <alignment wrapText="1"/>
      <protection hidden="1"/>
    </xf>
    <xf numFmtId="170" fontId="0" fillId="3" borderId="13" xfId="0" applyNumberFormat="1" applyFill="1" applyBorder="1" applyAlignment="1" applyProtection="1">
      <alignment horizontal="center"/>
      <protection hidden="1"/>
    </xf>
    <xf numFmtId="170" fontId="0" fillId="2" borderId="15" xfId="0" applyNumberFormat="1" applyFill="1" applyBorder="1" applyAlignment="1" applyProtection="1">
      <alignment horizontal="center"/>
      <protection hidden="1"/>
    </xf>
    <xf numFmtId="170" fontId="0" fillId="3" borderId="15" xfId="0" applyNumberFormat="1" applyFill="1" applyBorder="1" applyAlignment="1" applyProtection="1">
      <alignment horizontal="center"/>
      <protection hidden="1"/>
    </xf>
    <xf numFmtId="0" fontId="0" fillId="0" borderId="0" xfId="0" applyFont="1" applyAlignment="1">
      <alignment/>
    </xf>
    <xf numFmtId="0" fontId="0" fillId="0" borderId="0" xfId="0" applyFont="1" applyAlignment="1">
      <alignment horizontal="center"/>
    </xf>
    <xf numFmtId="1" fontId="0" fillId="3" borderId="13" xfId="0" applyNumberFormat="1" applyFill="1" applyBorder="1" applyAlignment="1" applyProtection="1">
      <alignment horizontal="center"/>
      <protection hidden="1"/>
    </xf>
    <xf numFmtId="1" fontId="0" fillId="2" borderId="15" xfId="0" applyNumberFormat="1" applyFill="1" applyBorder="1" applyAlignment="1" applyProtection="1">
      <alignment horizontal="center"/>
      <protection hidden="1"/>
    </xf>
    <xf numFmtId="1" fontId="0" fillId="3" borderId="15" xfId="0" applyNumberFormat="1" applyFill="1" applyBorder="1" applyAlignment="1" applyProtection="1">
      <alignment horizontal="center"/>
      <protection hidden="1"/>
    </xf>
    <xf numFmtId="1" fontId="0" fillId="2" borderId="27" xfId="0" applyNumberFormat="1" applyFill="1" applyBorder="1" applyAlignment="1" applyProtection="1">
      <alignment horizontal="center"/>
      <protection hidden="1"/>
    </xf>
    <xf numFmtId="43" fontId="0" fillId="2" borderId="27" xfId="0" applyNumberFormat="1" applyFill="1" applyBorder="1" applyAlignment="1" applyProtection="1">
      <alignment horizontal="center"/>
      <protection hidden="1"/>
    </xf>
    <xf numFmtId="170" fontId="0" fillId="2" borderId="27" xfId="0" applyNumberFormat="1" applyFill="1" applyBorder="1" applyAlignment="1" applyProtection="1">
      <alignment horizontal="center"/>
      <protection hidden="1"/>
    </xf>
    <xf numFmtId="43" fontId="0" fillId="2" borderId="18" xfId="0" applyNumberFormat="1" applyFill="1" applyBorder="1" applyAlignment="1" applyProtection="1">
      <alignment horizontal="center"/>
      <protection hidden="1"/>
    </xf>
    <xf numFmtId="0" fontId="1" fillId="6" borderId="23" xfId="0" applyFont="1" applyFill="1" applyBorder="1" applyAlignment="1" applyProtection="1">
      <alignment wrapText="1"/>
      <protection hidden="1"/>
    </xf>
    <xf numFmtId="0" fontId="1" fillId="6" borderId="25" xfId="0" applyFont="1" applyFill="1" applyBorder="1" applyAlignment="1" applyProtection="1">
      <alignment wrapText="1"/>
      <protection hidden="1"/>
    </xf>
    <xf numFmtId="0" fontId="4" fillId="3" borderId="13" xfId="0" applyFont="1" applyFill="1" applyBorder="1" applyAlignment="1" applyProtection="1">
      <alignment/>
      <protection hidden="1"/>
    </xf>
    <xf numFmtId="0" fontId="4" fillId="3" borderId="15" xfId="0" applyFont="1" applyFill="1" applyBorder="1" applyAlignment="1" applyProtection="1">
      <alignment/>
      <protection hidden="1"/>
    </xf>
    <xf numFmtId="0" fontId="0" fillId="2" borderId="9" xfId="0" applyFont="1" applyFill="1" applyBorder="1" applyAlignment="1" applyProtection="1">
      <alignment wrapText="1"/>
      <protection hidden="1"/>
    </xf>
    <xf numFmtId="0" fontId="0" fillId="2" borderId="20" xfId="0" applyFont="1" applyFill="1" applyBorder="1" applyAlignment="1" applyProtection="1">
      <alignment wrapText="1"/>
      <protection hidden="1"/>
    </xf>
    <xf numFmtId="0" fontId="4" fillId="3" borderId="27" xfId="0" applyFont="1" applyFill="1" applyBorder="1" applyAlignment="1" applyProtection="1">
      <alignment/>
      <protection hidden="1"/>
    </xf>
    <xf numFmtId="0" fontId="4" fillId="3" borderId="8" xfId="0" applyFont="1" applyFill="1" applyBorder="1" applyAlignment="1" applyProtection="1">
      <alignment/>
      <protection hidden="1" locked="0"/>
    </xf>
    <xf numFmtId="0" fontId="4" fillId="3" borderId="1" xfId="0" applyFont="1" applyFill="1" applyBorder="1" applyAlignment="1" applyProtection="1">
      <alignment/>
      <protection hidden="1" locked="0"/>
    </xf>
    <xf numFmtId="0" fontId="4" fillId="3" borderId="2" xfId="0" applyFont="1" applyFill="1" applyBorder="1" applyAlignment="1" applyProtection="1">
      <alignment/>
      <protection hidden="1" locked="0"/>
    </xf>
    <xf numFmtId="0" fontId="4" fillId="3" borderId="40" xfId="0" applyFont="1" applyFill="1" applyBorder="1" applyAlignment="1" applyProtection="1">
      <alignment/>
      <protection hidden="1" locked="0"/>
    </xf>
    <xf numFmtId="0" fontId="4" fillId="3" borderId="41" xfId="0" applyFont="1" applyFill="1" applyBorder="1" applyAlignment="1" applyProtection="1">
      <alignment/>
      <protection hidden="1" locked="0"/>
    </xf>
    <xf numFmtId="0" fontId="4" fillId="3" borderId="42" xfId="0" applyFont="1" applyFill="1" applyBorder="1" applyAlignment="1" applyProtection="1">
      <alignment/>
      <protection hidden="1" locked="0"/>
    </xf>
    <xf numFmtId="0" fontId="4" fillId="3" borderId="13" xfId="0" applyFont="1" applyFill="1" applyBorder="1" applyAlignment="1" applyProtection="1">
      <alignment/>
      <protection hidden="1" locked="0"/>
    </xf>
    <xf numFmtId="0" fontId="4" fillId="3" borderId="43" xfId="0" applyFont="1" applyFill="1" applyBorder="1" applyAlignment="1" applyProtection="1">
      <alignment/>
      <protection hidden="1" locked="0"/>
    </xf>
    <xf numFmtId="0" fontId="4" fillId="3" borderId="44" xfId="0" applyFont="1" applyFill="1" applyBorder="1" applyAlignment="1" applyProtection="1">
      <alignment/>
      <protection hidden="1" locked="0"/>
    </xf>
    <xf numFmtId="0" fontId="4" fillId="3" borderId="45" xfId="0" applyFont="1" applyFill="1" applyBorder="1" applyAlignment="1" applyProtection="1">
      <alignment/>
      <protection hidden="1" locked="0"/>
    </xf>
    <xf numFmtId="0" fontId="4" fillId="3" borderId="46" xfId="0" applyFont="1" applyFill="1" applyBorder="1" applyAlignment="1" applyProtection="1">
      <alignment/>
      <protection hidden="1" locked="0"/>
    </xf>
    <xf numFmtId="0" fontId="4" fillId="3" borderId="15" xfId="0" applyFont="1" applyFill="1" applyBorder="1" applyAlignment="1" applyProtection="1">
      <alignment/>
      <protection hidden="1" locked="0"/>
    </xf>
    <xf numFmtId="0" fontId="4" fillId="3" borderId="47" xfId="0" applyFont="1" applyFill="1" applyBorder="1" applyAlignment="1" applyProtection="1">
      <alignment/>
      <protection hidden="1" locked="0"/>
    </xf>
    <xf numFmtId="0" fontId="4" fillId="3" borderId="48" xfId="0" applyFont="1" applyFill="1" applyBorder="1" applyAlignment="1" applyProtection="1">
      <alignment/>
      <protection hidden="1" locked="0"/>
    </xf>
    <xf numFmtId="0" fontId="4" fillId="3" borderId="49" xfId="0" applyFont="1" applyFill="1" applyBorder="1" applyAlignment="1" applyProtection="1">
      <alignment/>
      <protection hidden="1" locked="0"/>
    </xf>
    <xf numFmtId="0" fontId="4" fillId="3" borderId="50" xfId="0" applyFont="1" applyFill="1" applyBorder="1" applyAlignment="1" applyProtection="1">
      <alignment/>
      <protection hidden="1" locked="0"/>
    </xf>
    <xf numFmtId="0" fontId="4" fillId="3" borderId="27" xfId="0" applyFont="1" applyFill="1" applyBorder="1" applyAlignment="1" applyProtection="1">
      <alignment/>
      <protection hidden="1" locked="0"/>
    </xf>
    <xf numFmtId="0" fontId="4" fillId="3" borderId="51" xfId="0" applyFont="1" applyFill="1" applyBorder="1" applyAlignment="1" applyProtection="1">
      <alignment/>
      <protection hidden="1" locked="0"/>
    </xf>
    <xf numFmtId="0" fontId="1" fillId="4" borderId="52" xfId="0" applyFont="1" applyFill="1" applyBorder="1" applyAlignment="1" applyProtection="1">
      <alignment vertical="top" wrapText="1"/>
      <protection hidden="1"/>
    </xf>
    <xf numFmtId="0" fontId="0" fillId="0" borderId="53" xfId="0" applyBorder="1" applyAlignment="1">
      <alignment wrapText="1"/>
    </xf>
    <xf numFmtId="0" fontId="0" fillId="0" borderId="54" xfId="0" applyBorder="1" applyAlignment="1">
      <alignment wrapText="1"/>
    </xf>
    <xf numFmtId="0" fontId="0" fillId="0" borderId="14" xfId="0" applyBorder="1" applyAlignment="1">
      <alignment wrapText="1"/>
    </xf>
    <xf numFmtId="0" fontId="0" fillId="0" borderId="17" xfId="0" applyBorder="1" applyAlignment="1">
      <alignment wrapText="1"/>
    </xf>
    <xf numFmtId="0" fontId="0" fillId="0" borderId="18" xfId="0" applyBorder="1" applyAlignment="1">
      <alignment wrapText="1"/>
    </xf>
    <xf numFmtId="0" fontId="3" fillId="7" borderId="55" xfId="0" applyFont="1" applyFill="1" applyBorder="1" applyAlignment="1" applyProtection="1">
      <alignment horizontal="center"/>
      <protection hidden="1"/>
    </xf>
    <xf numFmtId="0" fontId="0" fillId="0" borderId="56" xfId="0" applyBorder="1" applyAlignment="1" applyProtection="1">
      <alignment horizontal="center"/>
      <protection hidden="1"/>
    </xf>
    <xf numFmtId="0" fontId="3" fillId="3" borderId="10" xfId="0" applyFont="1" applyFill="1" applyBorder="1" applyAlignment="1" applyProtection="1">
      <alignment horizontal="center"/>
      <protection hidden="1"/>
    </xf>
    <xf numFmtId="0" fontId="0" fillId="0" borderId="33" xfId="0" applyBorder="1" applyAlignment="1">
      <alignment/>
    </xf>
    <xf numFmtId="0" fontId="3" fillId="7" borderId="57" xfId="0" applyFont="1" applyFill="1" applyBorder="1" applyAlignment="1" applyProtection="1">
      <alignment horizontal="center"/>
      <protection hidden="1"/>
    </xf>
    <xf numFmtId="0" fontId="0" fillId="0" borderId="57" xfId="0" applyBorder="1" applyAlignment="1" applyProtection="1">
      <alignment horizontal="center"/>
      <protection hidden="1"/>
    </xf>
    <xf numFmtId="0" fontId="0" fillId="0" borderId="58" xfId="0" applyBorder="1" applyAlignment="1" applyProtection="1">
      <alignment horizontal="center"/>
      <protection hidden="1"/>
    </xf>
    <xf numFmtId="41" fontId="3" fillId="3" borderId="59" xfId="0" applyNumberFormat="1" applyFont="1" applyFill="1" applyBorder="1" applyAlignment="1" applyProtection="1">
      <alignment horizontal="center"/>
      <protection hidden="1"/>
    </xf>
    <xf numFmtId="0" fontId="0" fillId="0" borderId="57" xfId="0" applyBorder="1" applyAlignment="1">
      <alignment horizontal="center"/>
    </xf>
    <xf numFmtId="0" fontId="0" fillId="0" borderId="58" xfId="0" applyBorder="1" applyAlignment="1">
      <alignment horizontal="center"/>
    </xf>
    <xf numFmtId="0" fontId="1" fillId="2" borderId="60" xfId="0" applyFont="1" applyFill="1" applyBorder="1" applyAlignment="1" applyProtection="1">
      <alignment horizontal="center" wrapText="1"/>
      <protection hidden="1"/>
    </xf>
    <xf numFmtId="0" fontId="1" fillId="2" borderId="61" xfId="0" applyFont="1" applyFill="1" applyBorder="1" applyAlignment="1" applyProtection="1">
      <alignment horizontal="center" wrapText="1"/>
      <protection hidden="1"/>
    </xf>
    <xf numFmtId="0" fontId="1" fillId="2" borderId="58" xfId="0" applyFont="1" applyFill="1" applyBorder="1" applyAlignment="1" applyProtection="1">
      <alignment horizontal="center" wrapText="1"/>
      <protection hidden="1"/>
    </xf>
    <xf numFmtId="0" fontId="1" fillId="2" borderId="62" xfId="0" applyFont="1" applyFill="1" applyBorder="1" applyAlignment="1" applyProtection="1">
      <alignment vertical="top" wrapText="1"/>
      <protection hidden="1"/>
    </xf>
    <xf numFmtId="0" fontId="0" fillId="0" borderId="9" xfId="0" applyBorder="1" applyAlignment="1">
      <alignment vertical="top"/>
    </xf>
    <xf numFmtId="0" fontId="0" fillId="0" borderId="57" xfId="0" applyBorder="1" applyAlignment="1">
      <alignment horizontal="center" wrapText="1"/>
    </xf>
    <xf numFmtId="0" fontId="0" fillId="0" borderId="61" xfId="0" applyBorder="1" applyAlignment="1">
      <alignment horizontal="center" wrapText="1"/>
    </xf>
    <xf numFmtId="0" fontId="1" fillId="2" borderId="57" xfId="0" applyFont="1" applyFill="1" applyBorder="1" applyAlignment="1" applyProtection="1">
      <alignment horizontal="center" wrapText="1"/>
      <protection hidden="1"/>
    </xf>
    <xf numFmtId="0" fontId="1" fillId="2" borderId="63" xfId="0" applyFont="1" applyFill="1" applyBorder="1" applyAlignment="1" applyProtection="1">
      <alignment vertical="top" wrapText="1"/>
      <protection hidden="1"/>
    </xf>
    <xf numFmtId="0" fontId="0" fillId="0" borderId="19" xfId="0" applyBorder="1" applyAlignment="1">
      <alignment vertical="top"/>
    </xf>
    <xf numFmtId="0" fontId="4" fillId="2" borderId="1" xfId="0" applyFont="1" applyFill="1" applyBorder="1" applyAlignment="1" applyProtection="1">
      <alignment/>
      <protection hidden="1" locked="0"/>
    </xf>
    <xf numFmtId="0" fontId="4" fillId="2" borderId="2" xfId="0" applyFont="1" applyFill="1" applyBorder="1" applyAlignment="1" applyProtection="1">
      <alignment/>
      <protection hidden="1" locked="0"/>
    </xf>
  </cellXfs>
  <cellStyles count="7">
    <cellStyle name="Normal" xfId="0"/>
    <cellStyle name="Comma" xfId="15"/>
    <cellStyle name="Comma [0]" xfId="16"/>
    <cellStyle name="Currency" xfId="17"/>
    <cellStyle name="Currency [0]" xfId="18"/>
    <cellStyle name="Hyperlink" xfId="19"/>
    <cellStyle name="Percent" xfId="20"/>
  </cellStyles>
  <dxfs count="5">
    <dxf>
      <font>
        <color auto="1"/>
      </font>
      <border/>
    </dxf>
    <dxf>
      <font>
        <color rgb="FFFF0000"/>
      </font>
      <border/>
    </dxf>
    <dxf>
      <fill>
        <patternFill patternType="none">
          <bgColor indexed="65"/>
        </patternFill>
      </fill>
      <border>
        <left>
          <color rgb="FF000000"/>
        </left>
        <right>
          <color rgb="FF000000"/>
        </right>
        <top style="thin">
          <color rgb="FF000000"/>
        </top>
        <bottom>
          <color rgb="FF000000"/>
        </bottom>
      </border>
    </dxf>
    <dxf>
      <fill>
        <patternFill patternType="none">
          <bgColor indexed="65"/>
        </patternFill>
      </fill>
      <border>
        <left>
          <color rgb="FF000000"/>
        </left>
        <right>
          <color rgb="FF000000"/>
        </right>
        <top>
          <color rgb="FF000000"/>
        </top>
        <bottom>
          <color rgb="FF000000"/>
        </bottom>
      </border>
    </dxf>
    <dxf>
      <fill>
        <patternFill patternType="mediumGray">
          <fgColor rgb="FFFFFFFF"/>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4.emf" /><Relationship Id="rId6" Type="http://schemas.openxmlformats.org/officeDocument/2006/relationships/image" Target="../media/image8.emf" /><Relationship Id="rId7" Type="http://schemas.openxmlformats.org/officeDocument/2006/relationships/image" Target="../media/image9.emf" /><Relationship Id="rId8" Type="http://schemas.openxmlformats.org/officeDocument/2006/relationships/image" Target="../media/image10.emf" /><Relationship Id="rId9" Type="http://schemas.openxmlformats.org/officeDocument/2006/relationships/image" Target="../media/image11.emf" /><Relationship Id="rId10" Type="http://schemas.openxmlformats.org/officeDocument/2006/relationships/image" Target="../media/image12.emf" /><Relationship Id="rId11" Type="http://schemas.openxmlformats.org/officeDocument/2006/relationships/image" Target="../media/image13.emf" /><Relationship Id="rId12" Type="http://schemas.openxmlformats.org/officeDocument/2006/relationships/image" Target="../media/image14.emf" /><Relationship Id="rId13" Type="http://schemas.openxmlformats.org/officeDocument/2006/relationships/image" Target="../media/image15.emf" /><Relationship Id="rId14" Type="http://schemas.openxmlformats.org/officeDocument/2006/relationships/image" Target="../media/image16.emf" /><Relationship Id="rId15" Type="http://schemas.openxmlformats.org/officeDocument/2006/relationships/image" Target="../media/image17.emf" /><Relationship Id="rId16" Type="http://schemas.openxmlformats.org/officeDocument/2006/relationships/image" Target="../media/image19.emf" /><Relationship Id="rId17" Type="http://schemas.openxmlformats.org/officeDocument/2006/relationships/image" Target="../media/image18.emf" /><Relationship Id="rId18" Type="http://schemas.openxmlformats.org/officeDocument/2006/relationships/image" Target="../media/image20.emf" /><Relationship Id="rId19" Type="http://schemas.openxmlformats.org/officeDocument/2006/relationships/image" Target="../media/image21.emf" /><Relationship Id="rId20" Type="http://schemas.openxmlformats.org/officeDocument/2006/relationships/image" Target="../media/image22.emf" /><Relationship Id="rId21" Type="http://schemas.openxmlformats.org/officeDocument/2006/relationships/image" Target="../media/image23.emf" /><Relationship Id="rId22" Type="http://schemas.openxmlformats.org/officeDocument/2006/relationships/image" Target="../media/image24.emf" /><Relationship Id="rId23" Type="http://schemas.openxmlformats.org/officeDocument/2006/relationships/image" Target="../media/image1.emf" /><Relationship Id="rId24" Type="http://schemas.openxmlformats.org/officeDocument/2006/relationships/image" Target="../media/image5.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95250</xdr:rowOff>
    </xdr:from>
    <xdr:to>
      <xdr:col>10</xdr:col>
      <xdr:colOff>428625</xdr:colOff>
      <xdr:row>5</xdr:row>
      <xdr:rowOff>76200</xdr:rowOff>
    </xdr:to>
    <xdr:sp>
      <xdr:nvSpPr>
        <xdr:cNvPr id="1" name="TextBox 2"/>
        <xdr:cNvSpPr txBox="1">
          <a:spLocks noChangeArrowheads="1"/>
        </xdr:cNvSpPr>
      </xdr:nvSpPr>
      <xdr:spPr>
        <a:xfrm>
          <a:off x="1990725" y="95250"/>
          <a:ext cx="4533900" cy="790575"/>
        </a:xfrm>
        <a:prstGeom prst="rect">
          <a:avLst/>
        </a:prstGeom>
        <a:solidFill>
          <a:srgbClr val="99CCFF"/>
        </a:solidFill>
        <a:ln w="6350"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The Piecemeal Armor Calculator
</a:t>
          </a:r>
          <a:r>
            <a:rPr lang="en-US" cap="none" sz="1000" b="0" i="0" u="none" baseline="0">
              <a:latin typeface="Arial"/>
              <a:ea typeface="Arial"/>
              <a:cs typeface="Arial"/>
            </a:rPr>
            <a:t>by Gralhrük
gralhruk@yahoo.com
Version: 2.0.0  Date: May 20, 2002</a:t>
          </a:r>
        </a:p>
      </xdr:txBody>
    </xdr:sp>
    <xdr:clientData/>
  </xdr:twoCellAnchor>
  <xdr:twoCellAnchor>
    <xdr:from>
      <xdr:col>0</xdr:col>
      <xdr:colOff>257175</xdr:colOff>
      <xdr:row>6</xdr:row>
      <xdr:rowOff>47625</xdr:rowOff>
    </xdr:from>
    <xdr:to>
      <xdr:col>13</xdr:col>
      <xdr:colOff>590550</xdr:colOff>
      <xdr:row>33</xdr:row>
      <xdr:rowOff>76200</xdr:rowOff>
    </xdr:to>
    <xdr:sp>
      <xdr:nvSpPr>
        <xdr:cNvPr id="2" name="TextBox 3"/>
        <xdr:cNvSpPr txBox="1">
          <a:spLocks noChangeArrowheads="1"/>
        </xdr:cNvSpPr>
      </xdr:nvSpPr>
      <xdr:spPr>
        <a:xfrm>
          <a:off x="257175" y="1019175"/>
          <a:ext cx="8258175" cy="44005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a:t>
          </a:r>
          <a:r>
            <a:rPr lang="en-US" cap="none" sz="1000" b="0" i="0" u="none" baseline="0">
              <a:latin typeface="Arial"/>
              <a:ea typeface="Arial"/>
              <a:cs typeface="Arial"/>
            </a:rPr>
            <a:t>Click on the 'Piecemeal Calculator' tab and select the desired armor pieces and their associated materials.</a:t>
          </a:r>
          <a:r>
            <a:rPr lang="en-US" cap="none" sz="1000" b="1" i="0" u="none" baseline="0">
              <a:latin typeface="Arial"/>
              <a:ea typeface="Arial"/>
              <a:cs typeface="Arial"/>
            </a:rPr>
            <a:t>
Explanation: </a:t>
          </a:r>
          <a:r>
            <a:rPr lang="en-US" cap="none" sz="1000" b="0" i="0" u="none" baseline="0">
              <a:latin typeface="Arial"/>
              <a:ea typeface="Arial"/>
              <a:cs typeface="Arial"/>
            </a:rPr>
            <a:t>The Piecemeal Armor Calculator actually began due to my own curiousity on how the values for standard piecemeal armors (namely the Chain Shirt and Breastplate) were determined.  Once I started breaking down the standard armors, it was a fairly small leap to a complete piecemeal armor solution.  You can build all of the PHB armors and they match in all respects, with the following exceptions:
1) Cost and weight of the Chain Shirt and Breastplate don't match the PHB exactly.  The only one significantly off is the cost of the Breastplate (it calculates out to nearly twice what the PHB says).  At first I thought this was due to my placing a higher weighting on the torso rating, but if that were the case the Chain Shirt would suffer the same problem.  It doesn't;  it calculates out to 105 gp as opposed to the 100 gp the PHB states.  So my conclusion is that the Breastplate as listed in the PHB is a bargain. 
2) Better suits of Studded Leather and Chain Mail can be created by not covering the entire body.  If you use a torso rating of 12 and a limb rating of 6, you get the same AC bonus as a full suit with a higher max dexterity.  If you use toso 12 and limb 8, it works out the according to the PHB.  I had to leave this in order to let the Chain Shirt and Breastplate armors calculate properly, once again making these a bargain.
You can add your own armor types on the 'Armor Materials' tab.  I took the liberty of creating a few new armor types as examples.  You can remove or change these as you see fit. The 'Armor Materials' tab also lets you change the sort order and control which armor types appear on the calculator page.  Just read the comment on the 'Sort' column.
You can add your own armor pieces on the 'Armor Pieces' tab.  I took the liberty of creating a few fictional armor pieces as examples.  You can remove or change these as you see fit. The 'Armor Pieces' tab also lets you change the sort order and control which armor pieces appear on the calculator page.  Just read the comment on the 'Sort' column. Anyway, enjoy and please e-mail me with any comments or suggestions.
Regards,
Gralhrük
</a:t>
          </a:r>
          <a:r>
            <a:rPr lang="en-US" cap="none" sz="1000" b="1" i="0"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0</xdr:rowOff>
    </xdr:from>
    <xdr:to>
      <xdr:col>0</xdr:col>
      <xdr:colOff>1362075</xdr:colOff>
      <xdr:row>3</xdr:row>
      <xdr:rowOff>0</xdr:rowOff>
    </xdr:to>
    <xdr:pic>
      <xdr:nvPicPr>
        <xdr:cNvPr id="1" name="ComboBox1"/>
        <xdr:cNvPicPr preferRelativeResize="1">
          <a:picLocks noChangeAspect="1"/>
        </xdr:cNvPicPr>
      </xdr:nvPicPr>
      <xdr:blipFill>
        <a:blip r:embed="rId1"/>
        <a:stretch>
          <a:fillRect/>
        </a:stretch>
      </xdr:blipFill>
      <xdr:spPr>
        <a:xfrm>
          <a:off x="9525" y="371475"/>
          <a:ext cx="1352550" cy="180975"/>
        </a:xfrm>
        <a:prstGeom prst="rect">
          <a:avLst/>
        </a:prstGeom>
        <a:noFill/>
        <a:ln w="9525" cmpd="sng">
          <a:noFill/>
        </a:ln>
      </xdr:spPr>
    </xdr:pic>
    <xdr:clientData fLocksWithSheet="0"/>
  </xdr:twoCellAnchor>
  <xdr:twoCellAnchor editAs="oneCell">
    <xdr:from>
      <xdr:col>1</xdr:col>
      <xdr:colOff>9525</xdr:colOff>
      <xdr:row>2</xdr:row>
      <xdr:rowOff>0</xdr:rowOff>
    </xdr:from>
    <xdr:to>
      <xdr:col>1</xdr:col>
      <xdr:colOff>1362075</xdr:colOff>
      <xdr:row>3</xdr:row>
      <xdr:rowOff>0</xdr:rowOff>
    </xdr:to>
    <xdr:pic>
      <xdr:nvPicPr>
        <xdr:cNvPr id="2" name="ComboBox2"/>
        <xdr:cNvPicPr preferRelativeResize="1">
          <a:picLocks noChangeAspect="1"/>
        </xdr:cNvPicPr>
      </xdr:nvPicPr>
      <xdr:blipFill>
        <a:blip r:embed="rId2"/>
        <a:stretch>
          <a:fillRect/>
        </a:stretch>
      </xdr:blipFill>
      <xdr:spPr>
        <a:xfrm>
          <a:off x="1400175" y="371475"/>
          <a:ext cx="1352550" cy="180975"/>
        </a:xfrm>
        <a:prstGeom prst="rect">
          <a:avLst/>
        </a:prstGeom>
        <a:noFill/>
        <a:ln w="9525" cmpd="sng">
          <a:noFill/>
        </a:ln>
      </xdr:spPr>
    </xdr:pic>
    <xdr:clientData fLocksWithSheet="0"/>
  </xdr:twoCellAnchor>
  <xdr:twoCellAnchor editAs="oneCell">
    <xdr:from>
      <xdr:col>0</xdr:col>
      <xdr:colOff>9525</xdr:colOff>
      <xdr:row>3</xdr:row>
      <xdr:rowOff>0</xdr:rowOff>
    </xdr:from>
    <xdr:to>
      <xdr:col>0</xdr:col>
      <xdr:colOff>1362075</xdr:colOff>
      <xdr:row>4</xdr:row>
      <xdr:rowOff>0</xdr:rowOff>
    </xdr:to>
    <xdr:pic>
      <xdr:nvPicPr>
        <xdr:cNvPr id="3" name="ComboBox3"/>
        <xdr:cNvPicPr preferRelativeResize="1">
          <a:picLocks noChangeAspect="1"/>
        </xdr:cNvPicPr>
      </xdr:nvPicPr>
      <xdr:blipFill>
        <a:blip r:embed="rId3"/>
        <a:stretch>
          <a:fillRect/>
        </a:stretch>
      </xdr:blipFill>
      <xdr:spPr>
        <a:xfrm>
          <a:off x="9525" y="552450"/>
          <a:ext cx="1352550" cy="180975"/>
        </a:xfrm>
        <a:prstGeom prst="rect">
          <a:avLst/>
        </a:prstGeom>
        <a:noFill/>
        <a:ln w="9525" cmpd="sng">
          <a:noFill/>
        </a:ln>
      </xdr:spPr>
    </xdr:pic>
    <xdr:clientData fLocksWithSheet="0"/>
  </xdr:twoCellAnchor>
  <xdr:twoCellAnchor editAs="oneCell">
    <xdr:from>
      <xdr:col>0</xdr:col>
      <xdr:colOff>9525</xdr:colOff>
      <xdr:row>4</xdr:row>
      <xdr:rowOff>0</xdr:rowOff>
    </xdr:from>
    <xdr:to>
      <xdr:col>0</xdr:col>
      <xdr:colOff>1362075</xdr:colOff>
      <xdr:row>5</xdr:row>
      <xdr:rowOff>0</xdr:rowOff>
    </xdr:to>
    <xdr:pic>
      <xdr:nvPicPr>
        <xdr:cNvPr id="4" name="ComboBox4"/>
        <xdr:cNvPicPr preferRelativeResize="1">
          <a:picLocks noChangeAspect="1"/>
        </xdr:cNvPicPr>
      </xdr:nvPicPr>
      <xdr:blipFill>
        <a:blip r:embed="rId4"/>
        <a:stretch>
          <a:fillRect/>
        </a:stretch>
      </xdr:blipFill>
      <xdr:spPr>
        <a:xfrm>
          <a:off x="9525" y="733425"/>
          <a:ext cx="1352550" cy="180975"/>
        </a:xfrm>
        <a:prstGeom prst="rect">
          <a:avLst/>
        </a:prstGeom>
        <a:noFill/>
        <a:ln w="9525" cmpd="sng">
          <a:noFill/>
        </a:ln>
      </xdr:spPr>
    </xdr:pic>
    <xdr:clientData fLocksWithSheet="0"/>
  </xdr:twoCellAnchor>
  <xdr:twoCellAnchor editAs="oneCell">
    <xdr:from>
      <xdr:col>0</xdr:col>
      <xdr:colOff>9525</xdr:colOff>
      <xdr:row>5</xdr:row>
      <xdr:rowOff>0</xdr:rowOff>
    </xdr:from>
    <xdr:to>
      <xdr:col>0</xdr:col>
      <xdr:colOff>1362075</xdr:colOff>
      <xdr:row>6</xdr:row>
      <xdr:rowOff>0</xdr:rowOff>
    </xdr:to>
    <xdr:pic>
      <xdr:nvPicPr>
        <xdr:cNvPr id="5" name="ComboBox5"/>
        <xdr:cNvPicPr preferRelativeResize="1">
          <a:picLocks noChangeAspect="1"/>
        </xdr:cNvPicPr>
      </xdr:nvPicPr>
      <xdr:blipFill>
        <a:blip r:embed="rId5"/>
        <a:stretch>
          <a:fillRect/>
        </a:stretch>
      </xdr:blipFill>
      <xdr:spPr>
        <a:xfrm>
          <a:off x="9525" y="914400"/>
          <a:ext cx="1352550" cy="180975"/>
        </a:xfrm>
        <a:prstGeom prst="rect">
          <a:avLst/>
        </a:prstGeom>
        <a:noFill/>
        <a:ln w="9525" cmpd="sng">
          <a:noFill/>
        </a:ln>
      </xdr:spPr>
    </xdr:pic>
    <xdr:clientData fLocksWithSheet="0"/>
  </xdr:twoCellAnchor>
  <xdr:twoCellAnchor editAs="oneCell">
    <xdr:from>
      <xdr:col>0</xdr:col>
      <xdr:colOff>9525</xdr:colOff>
      <xdr:row>6</xdr:row>
      <xdr:rowOff>0</xdr:rowOff>
    </xdr:from>
    <xdr:to>
      <xdr:col>0</xdr:col>
      <xdr:colOff>1362075</xdr:colOff>
      <xdr:row>7</xdr:row>
      <xdr:rowOff>0</xdr:rowOff>
    </xdr:to>
    <xdr:pic>
      <xdr:nvPicPr>
        <xdr:cNvPr id="6" name="ComboBox6"/>
        <xdr:cNvPicPr preferRelativeResize="1">
          <a:picLocks noChangeAspect="1"/>
        </xdr:cNvPicPr>
      </xdr:nvPicPr>
      <xdr:blipFill>
        <a:blip r:embed="rId6"/>
        <a:stretch>
          <a:fillRect/>
        </a:stretch>
      </xdr:blipFill>
      <xdr:spPr>
        <a:xfrm>
          <a:off x="9525" y="1095375"/>
          <a:ext cx="1352550" cy="180975"/>
        </a:xfrm>
        <a:prstGeom prst="rect">
          <a:avLst/>
        </a:prstGeom>
        <a:noFill/>
        <a:ln w="9525" cmpd="sng">
          <a:noFill/>
        </a:ln>
      </xdr:spPr>
    </xdr:pic>
    <xdr:clientData fLocksWithSheet="0"/>
  </xdr:twoCellAnchor>
  <xdr:twoCellAnchor editAs="oneCell">
    <xdr:from>
      <xdr:col>0</xdr:col>
      <xdr:colOff>9525</xdr:colOff>
      <xdr:row>7</xdr:row>
      <xdr:rowOff>0</xdr:rowOff>
    </xdr:from>
    <xdr:to>
      <xdr:col>0</xdr:col>
      <xdr:colOff>1362075</xdr:colOff>
      <xdr:row>8</xdr:row>
      <xdr:rowOff>0</xdr:rowOff>
    </xdr:to>
    <xdr:pic>
      <xdr:nvPicPr>
        <xdr:cNvPr id="7" name="ComboBox7"/>
        <xdr:cNvPicPr preferRelativeResize="1">
          <a:picLocks noChangeAspect="1"/>
        </xdr:cNvPicPr>
      </xdr:nvPicPr>
      <xdr:blipFill>
        <a:blip r:embed="rId7"/>
        <a:stretch>
          <a:fillRect/>
        </a:stretch>
      </xdr:blipFill>
      <xdr:spPr>
        <a:xfrm>
          <a:off x="9525" y="1276350"/>
          <a:ext cx="1352550" cy="180975"/>
        </a:xfrm>
        <a:prstGeom prst="rect">
          <a:avLst/>
        </a:prstGeom>
        <a:noFill/>
        <a:ln w="9525" cmpd="sng">
          <a:noFill/>
        </a:ln>
      </xdr:spPr>
    </xdr:pic>
    <xdr:clientData fLocksWithSheet="0"/>
  </xdr:twoCellAnchor>
  <xdr:twoCellAnchor editAs="oneCell">
    <xdr:from>
      <xdr:col>0</xdr:col>
      <xdr:colOff>9525</xdr:colOff>
      <xdr:row>8</xdr:row>
      <xdr:rowOff>0</xdr:rowOff>
    </xdr:from>
    <xdr:to>
      <xdr:col>0</xdr:col>
      <xdr:colOff>1362075</xdr:colOff>
      <xdr:row>9</xdr:row>
      <xdr:rowOff>0</xdr:rowOff>
    </xdr:to>
    <xdr:pic>
      <xdr:nvPicPr>
        <xdr:cNvPr id="8" name="ComboBox8"/>
        <xdr:cNvPicPr preferRelativeResize="1">
          <a:picLocks noChangeAspect="1"/>
        </xdr:cNvPicPr>
      </xdr:nvPicPr>
      <xdr:blipFill>
        <a:blip r:embed="rId8"/>
        <a:stretch>
          <a:fillRect/>
        </a:stretch>
      </xdr:blipFill>
      <xdr:spPr>
        <a:xfrm>
          <a:off x="9525" y="1457325"/>
          <a:ext cx="1352550" cy="180975"/>
        </a:xfrm>
        <a:prstGeom prst="rect">
          <a:avLst/>
        </a:prstGeom>
        <a:noFill/>
        <a:ln w="9525" cmpd="sng">
          <a:noFill/>
        </a:ln>
      </xdr:spPr>
    </xdr:pic>
    <xdr:clientData fLocksWithSheet="0"/>
  </xdr:twoCellAnchor>
  <xdr:twoCellAnchor editAs="oneCell">
    <xdr:from>
      <xdr:col>0</xdr:col>
      <xdr:colOff>9525</xdr:colOff>
      <xdr:row>9</xdr:row>
      <xdr:rowOff>0</xdr:rowOff>
    </xdr:from>
    <xdr:to>
      <xdr:col>0</xdr:col>
      <xdr:colOff>1362075</xdr:colOff>
      <xdr:row>10</xdr:row>
      <xdr:rowOff>0</xdr:rowOff>
    </xdr:to>
    <xdr:pic>
      <xdr:nvPicPr>
        <xdr:cNvPr id="9" name="ComboBox9"/>
        <xdr:cNvPicPr preferRelativeResize="1">
          <a:picLocks noChangeAspect="1"/>
        </xdr:cNvPicPr>
      </xdr:nvPicPr>
      <xdr:blipFill>
        <a:blip r:embed="rId9"/>
        <a:stretch>
          <a:fillRect/>
        </a:stretch>
      </xdr:blipFill>
      <xdr:spPr>
        <a:xfrm>
          <a:off x="9525" y="1638300"/>
          <a:ext cx="1352550" cy="180975"/>
        </a:xfrm>
        <a:prstGeom prst="rect">
          <a:avLst/>
        </a:prstGeom>
        <a:noFill/>
        <a:ln w="9525" cmpd="sng">
          <a:noFill/>
        </a:ln>
      </xdr:spPr>
    </xdr:pic>
    <xdr:clientData fLocksWithSheet="0"/>
  </xdr:twoCellAnchor>
  <xdr:twoCellAnchor editAs="oneCell">
    <xdr:from>
      <xdr:col>0</xdr:col>
      <xdr:colOff>9525</xdr:colOff>
      <xdr:row>10</xdr:row>
      <xdr:rowOff>0</xdr:rowOff>
    </xdr:from>
    <xdr:to>
      <xdr:col>0</xdr:col>
      <xdr:colOff>1362075</xdr:colOff>
      <xdr:row>11</xdr:row>
      <xdr:rowOff>0</xdr:rowOff>
    </xdr:to>
    <xdr:pic>
      <xdr:nvPicPr>
        <xdr:cNvPr id="10" name="ComboBox10"/>
        <xdr:cNvPicPr preferRelativeResize="1">
          <a:picLocks noChangeAspect="1"/>
        </xdr:cNvPicPr>
      </xdr:nvPicPr>
      <xdr:blipFill>
        <a:blip r:embed="rId10"/>
        <a:stretch>
          <a:fillRect/>
        </a:stretch>
      </xdr:blipFill>
      <xdr:spPr>
        <a:xfrm>
          <a:off x="9525" y="1819275"/>
          <a:ext cx="1352550" cy="180975"/>
        </a:xfrm>
        <a:prstGeom prst="rect">
          <a:avLst/>
        </a:prstGeom>
        <a:noFill/>
        <a:ln w="9525" cmpd="sng">
          <a:noFill/>
        </a:ln>
      </xdr:spPr>
    </xdr:pic>
    <xdr:clientData fLocksWithSheet="0"/>
  </xdr:twoCellAnchor>
  <xdr:twoCellAnchor editAs="oneCell">
    <xdr:from>
      <xdr:col>0</xdr:col>
      <xdr:colOff>9525</xdr:colOff>
      <xdr:row>11</xdr:row>
      <xdr:rowOff>0</xdr:rowOff>
    </xdr:from>
    <xdr:to>
      <xdr:col>0</xdr:col>
      <xdr:colOff>1362075</xdr:colOff>
      <xdr:row>12</xdr:row>
      <xdr:rowOff>0</xdr:rowOff>
    </xdr:to>
    <xdr:pic>
      <xdr:nvPicPr>
        <xdr:cNvPr id="11" name="ComboBox11"/>
        <xdr:cNvPicPr preferRelativeResize="1">
          <a:picLocks noChangeAspect="1"/>
        </xdr:cNvPicPr>
      </xdr:nvPicPr>
      <xdr:blipFill>
        <a:blip r:embed="rId11"/>
        <a:stretch>
          <a:fillRect/>
        </a:stretch>
      </xdr:blipFill>
      <xdr:spPr>
        <a:xfrm>
          <a:off x="9525" y="2000250"/>
          <a:ext cx="1352550" cy="180975"/>
        </a:xfrm>
        <a:prstGeom prst="rect">
          <a:avLst/>
        </a:prstGeom>
        <a:noFill/>
        <a:ln w="9525" cmpd="sng">
          <a:noFill/>
        </a:ln>
      </xdr:spPr>
    </xdr:pic>
    <xdr:clientData fLocksWithSheet="0"/>
  </xdr:twoCellAnchor>
  <xdr:twoCellAnchor editAs="oneCell">
    <xdr:from>
      <xdr:col>0</xdr:col>
      <xdr:colOff>9525</xdr:colOff>
      <xdr:row>12</xdr:row>
      <xdr:rowOff>0</xdr:rowOff>
    </xdr:from>
    <xdr:to>
      <xdr:col>0</xdr:col>
      <xdr:colOff>1362075</xdr:colOff>
      <xdr:row>13</xdr:row>
      <xdr:rowOff>0</xdr:rowOff>
    </xdr:to>
    <xdr:pic>
      <xdr:nvPicPr>
        <xdr:cNvPr id="12" name="ComboBox12"/>
        <xdr:cNvPicPr preferRelativeResize="1">
          <a:picLocks noChangeAspect="1"/>
        </xdr:cNvPicPr>
      </xdr:nvPicPr>
      <xdr:blipFill>
        <a:blip r:embed="rId12"/>
        <a:stretch>
          <a:fillRect/>
        </a:stretch>
      </xdr:blipFill>
      <xdr:spPr>
        <a:xfrm>
          <a:off x="9525" y="2181225"/>
          <a:ext cx="1352550" cy="180975"/>
        </a:xfrm>
        <a:prstGeom prst="rect">
          <a:avLst/>
        </a:prstGeom>
        <a:noFill/>
        <a:ln w="9525" cmpd="sng">
          <a:noFill/>
        </a:ln>
      </xdr:spPr>
    </xdr:pic>
    <xdr:clientData fLocksWithSheet="0"/>
  </xdr:twoCellAnchor>
  <xdr:twoCellAnchor editAs="oneCell">
    <xdr:from>
      <xdr:col>0</xdr:col>
      <xdr:colOff>9525</xdr:colOff>
      <xdr:row>13</xdr:row>
      <xdr:rowOff>0</xdr:rowOff>
    </xdr:from>
    <xdr:to>
      <xdr:col>0</xdr:col>
      <xdr:colOff>1362075</xdr:colOff>
      <xdr:row>14</xdr:row>
      <xdr:rowOff>0</xdr:rowOff>
    </xdr:to>
    <xdr:pic>
      <xdr:nvPicPr>
        <xdr:cNvPr id="13" name="ComboBox13"/>
        <xdr:cNvPicPr preferRelativeResize="1">
          <a:picLocks noChangeAspect="1"/>
        </xdr:cNvPicPr>
      </xdr:nvPicPr>
      <xdr:blipFill>
        <a:blip r:embed="rId13"/>
        <a:stretch>
          <a:fillRect/>
        </a:stretch>
      </xdr:blipFill>
      <xdr:spPr>
        <a:xfrm>
          <a:off x="9525" y="2362200"/>
          <a:ext cx="1352550" cy="180975"/>
        </a:xfrm>
        <a:prstGeom prst="rect">
          <a:avLst/>
        </a:prstGeom>
        <a:noFill/>
        <a:ln w="9525" cmpd="sng">
          <a:noFill/>
        </a:ln>
      </xdr:spPr>
    </xdr:pic>
    <xdr:clientData fLocksWithSheet="0"/>
  </xdr:twoCellAnchor>
  <xdr:twoCellAnchor editAs="oneCell">
    <xdr:from>
      <xdr:col>0</xdr:col>
      <xdr:colOff>9525</xdr:colOff>
      <xdr:row>14</xdr:row>
      <xdr:rowOff>0</xdr:rowOff>
    </xdr:from>
    <xdr:to>
      <xdr:col>0</xdr:col>
      <xdr:colOff>1362075</xdr:colOff>
      <xdr:row>15</xdr:row>
      <xdr:rowOff>0</xdr:rowOff>
    </xdr:to>
    <xdr:pic>
      <xdr:nvPicPr>
        <xdr:cNvPr id="14" name="ComboBox14"/>
        <xdr:cNvPicPr preferRelativeResize="1">
          <a:picLocks noChangeAspect="1"/>
        </xdr:cNvPicPr>
      </xdr:nvPicPr>
      <xdr:blipFill>
        <a:blip r:embed="rId14"/>
        <a:stretch>
          <a:fillRect/>
        </a:stretch>
      </xdr:blipFill>
      <xdr:spPr>
        <a:xfrm>
          <a:off x="9525" y="2543175"/>
          <a:ext cx="1352550" cy="180975"/>
        </a:xfrm>
        <a:prstGeom prst="rect">
          <a:avLst/>
        </a:prstGeom>
        <a:noFill/>
        <a:ln w="9525" cmpd="sng">
          <a:noFill/>
        </a:ln>
      </xdr:spPr>
    </xdr:pic>
    <xdr:clientData fLocksWithSheet="0"/>
  </xdr:twoCellAnchor>
  <xdr:twoCellAnchor editAs="oneCell">
    <xdr:from>
      <xdr:col>0</xdr:col>
      <xdr:colOff>9525</xdr:colOff>
      <xdr:row>16</xdr:row>
      <xdr:rowOff>0</xdr:rowOff>
    </xdr:from>
    <xdr:to>
      <xdr:col>0</xdr:col>
      <xdr:colOff>1362075</xdr:colOff>
      <xdr:row>17</xdr:row>
      <xdr:rowOff>0</xdr:rowOff>
    </xdr:to>
    <xdr:pic>
      <xdr:nvPicPr>
        <xdr:cNvPr id="15" name="ComboBox15"/>
        <xdr:cNvPicPr preferRelativeResize="1">
          <a:picLocks noChangeAspect="1"/>
        </xdr:cNvPicPr>
      </xdr:nvPicPr>
      <xdr:blipFill>
        <a:blip r:embed="rId15"/>
        <a:stretch>
          <a:fillRect/>
        </a:stretch>
      </xdr:blipFill>
      <xdr:spPr>
        <a:xfrm>
          <a:off x="9525" y="2905125"/>
          <a:ext cx="1352550" cy="180975"/>
        </a:xfrm>
        <a:prstGeom prst="rect">
          <a:avLst/>
        </a:prstGeom>
        <a:noFill/>
        <a:ln w="9525" cmpd="sng">
          <a:noFill/>
        </a:ln>
      </xdr:spPr>
    </xdr:pic>
    <xdr:clientData fLocksWithSheet="0"/>
  </xdr:twoCellAnchor>
  <xdr:twoCellAnchor editAs="oneCell">
    <xdr:from>
      <xdr:col>0</xdr:col>
      <xdr:colOff>9525</xdr:colOff>
      <xdr:row>15</xdr:row>
      <xdr:rowOff>0</xdr:rowOff>
    </xdr:from>
    <xdr:to>
      <xdr:col>0</xdr:col>
      <xdr:colOff>1362075</xdr:colOff>
      <xdr:row>16</xdr:row>
      <xdr:rowOff>0</xdr:rowOff>
    </xdr:to>
    <xdr:pic>
      <xdr:nvPicPr>
        <xdr:cNvPr id="16" name="ComboBox16"/>
        <xdr:cNvPicPr preferRelativeResize="1">
          <a:picLocks noChangeAspect="1"/>
        </xdr:cNvPicPr>
      </xdr:nvPicPr>
      <xdr:blipFill>
        <a:blip r:embed="rId16"/>
        <a:stretch>
          <a:fillRect/>
        </a:stretch>
      </xdr:blipFill>
      <xdr:spPr>
        <a:xfrm>
          <a:off x="9525" y="2724150"/>
          <a:ext cx="1352550" cy="180975"/>
        </a:xfrm>
        <a:prstGeom prst="rect">
          <a:avLst/>
        </a:prstGeom>
        <a:noFill/>
        <a:ln w="9525" cmpd="sng">
          <a:noFill/>
        </a:ln>
      </xdr:spPr>
    </xdr:pic>
    <xdr:clientData fLocksWithSheet="0"/>
  </xdr:twoCellAnchor>
  <xdr:twoCellAnchor editAs="oneCell">
    <xdr:from>
      <xdr:col>0</xdr:col>
      <xdr:colOff>9525</xdr:colOff>
      <xdr:row>17</xdr:row>
      <xdr:rowOff>0</xdr:rowOff>
    </xdr:from>
    <xdr:to>
      <xdr:col>0</xdr:col>
      <xdr:colOff>1362075</xdr:colOff>
      <xdr:row>18</xdr:row>
      <xdr:rowOff>0</xdr:rowOff>
    </xdr:to>
    <xdr:pic>
      <xdr:nvPicPr>
        <xdr:cNvPr id="17" name="ComboBox17"/>
        <xdr:cNvPicPr preferRelativeResize="1">
          <a:picLocks noChangeAspect="1"/>
        </xdr:cNvPicPr>
      </xdr:nvPicPr>
      <xdr:blipFill>
        <a:blip r:embed="rId17"/>
        <a:stretch>
          <a:fillRect/>
        </a:stretch>
      </xdr:blipFill>
      <xdr:spPr>
        <a:xfrm>
          <a:off x="9525" y="3086100"/>
          <a:ext cx="1352550" cy="180975"/>
        </a:xfrm>
        <a:prstGeom prst="rect">
          <a:avLst/>
        </a:prstGeom>
        <a:noFill/>
        <a:ln w="9525" cmpd="sng">
          <a:noFill/>
        </a:ln>
      </xdr:spPr>
    </xdr:pic>
    <xdr:clientData fLocksWithSheet="0"/>
  </xdr:twoCellAnchor>
  <xdr:twoCellAnchor editAs="oneCell">
    <xdr:from>
      <xdr:col>0</xdr:col>
      <xdr:colOff>9525</xdr:colOff>
      <xdr:row>18</xdr:row>
      <xdr:rowOff>0</xdr:rowOff>
    </xdr:from>
    <xdr:to>
      <xdr:col>0</xdr:col>
      <xdr:colOff>1362075</xdr:colOff>
      <xdr:row>19</xdr:row>
      <xdr:rowOff>0</xdr:rowOff>
    </xdr:to>
    <xdr:pic>
      <xdr:nvPicPr>
        <xdr:cNvPr id="18" name="ComboBox18"/>
        <xdr:cNvPicPr preferRelativeResize="1">
          <a:picLocks noChangeAspect="1"/>
        </xdr:cNvPicPr>
      </xdr:nvPicPr>
      <xdr:blipFill>
        <a:blip r:embed="rId18"/>
        <a:stretch>
          <a:fillRect/>
        </a:stretch>
      </xdr:blipFill>
      <xdr:spPr>
        <a:xfrm>
          <a:off x="9525" y="3267075"/>
          <a:ext cx="1352550" cy="180975"/>
        </a:xfrm>
        <a:prstGeom prst="rect">
          <a:avLst/>
        </a:prstGeom>
        <a:noFill/>
        <a:ln w="9525" cmpd="sng">
          <a:noFill/>
        </a:ln>
      </xdr:spPr>
    </xdr:pic>
    <xdr:clientData fLocksWithSheet="0"/>
  </xdr:twoCellAnchor>
  <xdr:twoCellAnchor editAs="oneCell">
    <xdr:from>
      <xdr:col>0</xdr:col>
      <xdr:colOff>9525</xdr:colOff>
      <xdr:row>19</xdr:row>
      <xdr:rowOff>0</xdr:rowOff>
    </xdr:from>
    <xdr:to>
      <xdr:col>0</xdr:col>
      <xdr:colOff>1362075</xdr:colOff>
      <xdr:row>20</xdr:row>
      <xdr:rowOff>0</xdr:rowOff>
    </xdr:to>
    <xdr:pic>
      <xdr:nvPicPr>
        <xdr:cNvPr id="19" name="ComboBox19"/>
        <xdr:cNvPicPr preferRelativeResize="1">
          <a:picLocks noChangeAspect="1"/>
        </xdr:cNvPicPr>
      </xdr:nvPicPr>
      <xdr:blipFill>
        <a:blip r:embed="rId19"/>
        <a:stretch>
          <a:fillRect/>
        </a:stretch>
      </xdr:blipFill>
      <xdr:spPr>
        <a:xfrm>
          <a:off x="9525" y="3448050"/>
          <a:ext cx="1352550" cy="180975"/>
        </a:xfrm>
        <a:prstGeom prst="rect">
          <a:avLst/>
        </a:prstGeom>
        <a:noFill/>
        <a:ln w="9525" cmpd="sng">
          <a:noFill/>
        </a:ln>
      </xdr:spPr>
    </xdr:pic>
    <xdr:clientData fLocksWithSheet="0"/>
  </xdr:twoCellAnchor>
  <xdr:twoCellAnchor editAs="oneCell">
    <xdr:from>
      <xdr:col>0</xdr:col>
      <xdr:colOff>9525</xdr:colOff>
      <xdr:row>20</xdr:row>
      <xdr:rowOff>0</xdr:rowOff>
    </xdr:from>
    <xdr:to>
      <xdr:col>0</xdr:col>
      <xdr:colOff>1362075</xdr:colOff>
      <xdr:row>21</xdr:row>
      <xdr:rowOff>0</xdr:rowOff>
    </xdr:to>
    <xdr:pic>
      <xdr:nvPicPr>
        <xdr:cNvPr id="20" name="ComboBox20"/>
        <xdr:cNvPicPr preferRelativeResize="1">
          <a:picLocks noChangeAspect="1"/>
        </xdr:cNvPicPr>
      </xdr:nvPicPr>
      <xdr:blipFill>
        <a:blip r:embed="rId20"/>
        <a:stretch>
          <a:fillRect/>
        </a:stretch>
      </xdr:blipFill>
      <xdr:spPr>
        <a:xfrm>
          <a:off x="9525" y="3629025"/>
          <a:ext cx="1352550" cy="180975"/>
        </a:xfrm>
        <a:prstGeom prst="rect">
          <a:avLst/>
        </a:prstGeom>
        <a:noFill/>
        <a:ln w="9525" cmpd="sng">
          <a:noFill/>
        </a:ln>
      </xdr:spPr>
    </xdr:pic>
    <xdr:clientData fLocksWithSheet="0"/>
  </xdr:twoCellAnchor>
  <xdr:twoCellAnchor editAs="oneCell">
    <xdr:from>
      <xdr:col>0</xdr:col>
      <xdr:colOff>9525</xdr:colOff>
      <xdr:row>21</xdr:row>
      <xdr:rowOff>0</xdr:rowOff>
    </xdr:from>
    <xdr:to>
      <xdr:col>0</xdr:col>
      <xdr:colOff>1362075</xdr:colOff>
      <xdr:row>22</xdr:row>
      <xdr:rowOff>0</xdr:rowOff>
    </xdr:to>
    <xdr:pic>
      <xdr:nvPicPr>
        <xdr:cNvPr id="21" name="ComboBox21"/>
        <xdr:cNvPicPr preferRelativeResize="1">
          <a:picLocks noChangeAspect="1"/>
        </xdr:cNvPicPr>
      </xdr:nvPicPr>
      <xdr:blipFill>
        <a:blip r:embed="rId21"/>
        <a:stretch>
          <a:fillRect/>
        </a:stretch>
      </xdr:blipFill>
      <xdr:spPr>
        <a:xfrm>
          <a:off x="9525" y="3810000"/>
          <a:ext cx="1352550" cy="180975"/>
        </a:xfrm>
        <a:prstGeom prst="rect">
          <a:avLst/>
        </a:prstGeom>
        <a:noFill/>
        <a:ln w="9525" cmpd="sng">
          <a:noFill/>
        </a:ln>
      </xdr:spPr>
    </xdr:pic>
    <xdr:clientData fLocksWithSheet="0"/>
  </xdr:twoCellAnchor>
  <xdr:twoCellAnchor editAs="oneCell">
    <xdr:from>
      <xdr:col>1</xdr:col>
      <xdr:colOff>9525</xdr:colOff>
      <xdr:row>3</xdr:row>
      <xdr:rowOff>0</xdr:rowOff>
    </xdr:from>
    <xdr:to>
      <xdr:col>1</xdr:col>
      <xdr:colOff>1362075</xdr:colOff>
      <xdr:row>4</xdr:row>
      <xdr:rowOff>0</xdr:rowOff>
    </xdr:to>
    <xdr:pic>
      <xdr:nvPicPr>
        <xdr:cNvPr id="22" name="ComboBox22"/>
        <xdr:cNvPicPr preferRelativeResize="1">
          <a:picLocks noChangeAspect="1"/>
        </xdr:cNvPicPr>
      </xdr:nvPicPr>
      <xdr:blipFill>
        <a:blip r:embed="rId22"/>
        <a:stretch>
          <a:fillRect/>
        </a:stretch>
      </xdr:blipFill>
      <xdr:spPr>
        <a:xfrm>
          <a:off x="1400175" y="552450"/>
          <a:ext cx="1352550" cy="180975"/>
        </a:xfrm>
        <a:prstGeom prst="rect">
          <a:avLst/>
        </a:prstGeom>
        <a:noFill/>
        <a:ln w="9525" cmpd="sng">
          <a:noFill/>
        </a:ln>
      </xdr:spPr>
    </xdr:pic>
    <xdr:clientData fLocksWithSheet="0"/>
  </xdr:twoCellAnchor>
  <xdr:twoCellAnchor editAs="oneCell">
    <xdr:from>
      <xdr:col>1</xdr:col>
      <xdr:colOff>9525</xdr:colOff>
      <xdr:row>4</xdr:row>
      <xdr:rowOff>0</xdr:rowOff>
    </xdr:from>
    <xdr:to>
      <xdr:col>1</xdr:col>
      <xdr:colOff>1362075</xdr:colOff>
      <xdr:row>5</xdr:row>
      <xdr:rowOff>0</xdr:rowOff>
    </xdr:to>
    <xdr:pic>
      <xdr:nvPicPr>
        <xdr:cNvPr id="23" name="ComboBox23"/>
        <xdr:cNvPicPr preferRelativeResize="1">
          <a:picLocks noChangeAspect="1"/>
        </xdr:cNvPicPr>
      </xdr:nvPicPr>
      <xdr:blipFill>
        <a:blip r:embed="rId23"/>
        <a:stretch>
          <a:fillRect/>
        </a:stretch>
      </xdr:blipFill>
      <xdr:spPr>
        <a:xfrm>
          <a:off x="1400175" y="733425"/>
          <a:ext cx="1352550" cy="180975"/>
        </a:xfrm>
        <a:prstGeom prst="rect">
          <a:avLst/>
        </a:prstGeom>
        <a:noFill/>
        <a:ln w="9525" cmpd="sng">
          <a:noFill/>
        </a:ln>
      </xdr:spPr>
    </xdr:pic>
    <xdr:clientData fLocksWithSheet="0"/>
  </xdr:twoCellAnchor>
  <xdr:twoCellAnchor editAs="oneCell">
    <xdr:from>
      <xdr:col>1</xdr:col>
      <xdr:colOff>9525</xdr:colOff>
      <xdr:row>5</xdr:row>
      <xdr:rowOff>0</xdr:rowOff>
    </xdr:from>
    <xdr:to>
      <xdr:col>1</xdr:col>
      <xdr:colOff>1362075</xdr:colOff>
      <xdr:row>6</xdr:row>
      <xdr:rowOff>0</xdr:rowOff>
    </xdr:to>
    <xdr:pic>
      <xdr:nvPicPr>
        <xdr:cNvPr id="24" name="ComboBox24"/>
        <xdr:cNvPicPr preferRelativeResize="1">
          <a:picLocks noChangeAspect="1"/>
        </xdr:cNvPicPr>
      </xdr:nvPicPr>
      <xdr:blipFill>
        <a:blip r:embed="rId24"/>
        <a:stretch>
          <a:fillRect/>
        </a:stretch>
      </xdr:blipFill>
      <xdr:spPr>
        <a:xfrm>
          <a:off x="1400175" y="914400"/>
          <a:ext cx="1352550" cy="180975"/>
        </a:xfrm>
        <a:prstGeom prst="rect">
          <a:avLst/>
        </a:prstGeom>
        <a:noFill/>
        <a:ln w="9525" cmpd="sng">
          <a:noFill/>
        </a:ln>
      </xdr:spPr>
    </xdr:pic>
    <xdr:clientData fLocksWithSheet="0"/>
  </xdr:twoCellAnchor>
  <xdr:twoCellAnchor editAs="oneCell">
    <xdr:from>
      <xdr:col>1</xdr:col>
      <xdr:colOff>9525</xdr:colOff>
      <xdr:row>6</xdr:row>
      <xdr:rowOff>0</xdr:rowOff>
    </xdr:from>
    <xdr:to>
      <xdr:col>1</xdr:col>
      <xdr:colOff>1362075</xdr:colOff>
      <xdr:row>7</xdr:row>
      <xdr:rowOff>0</xdr:rowOff>
    </xdr:to>
    <xdr:pic>
      <xdr:nvPicPr>
        <xdr:cNvPr id="25" name="ComboBox25"/>
        <xdr:cNvPicPr preferRelativeResize="1">
          <a:picLocks noChangeAspect="1"/>
        </xdr:cNvPicPr>
      </xdr:nvPicPr>
      <xdr:blipFill>
        <a:blip r:embed="rId25"/>
        <a:stretch>
          <a:fillRect/>
        </a:stretch>
      </xdr:blipFill>
      <xdr:spPr>
        <a:xfrm>
          <a:off x="1400175" y="1095375"/>
          <a:ext cx="1352550" cy="180975"/>
        </a:xfrm>
        <a:prstGeom prst="rect">
          <a:avLst/>
        </a:prstGeom>
        <a:noFill/>
        <a:ln w="9525" cmpd="sng">
          <a:noFill/>
        </a:ln>
      </xdr:spPr>
    </xdr:pic>
    <xdr:clientData fLocksWithSheet="0"/>
  </xdr:twoCellAnchor>
  <xdr:twoCellAnchor editAs="oneCell">
    <xdr:from>
      <xdr:col>1</xdr:col>
      <xdr:colOff>9525</xdr:colOff>
      <xdr:row>7</xdr:row>
      <xdr:rowOff>0</xdr:rowOff>
    </xdr:from>
    <xdr:to>
      <xdr:col>1</xdr:col>
      <xdr:colOff>1362075</xdr:colOff>
      <xdr:row>8</xdr:row>
      <xdr:rowOff>0</xdr:rowOff>
    </xdr:to>
    <xdr:pic>
      <xdr:nvPicPr>
        <xdr:cNvPr id="26" name="ComboBox26"/>
        <xdr:cNvPicPr preferRelativeResize="1">
          <a:picLocks noChangeAspect="1"/>
        </xdr:cNvPicPr>
      </xdr:nvPicPr>
      <xdr:blipFill>
        <a:blip r:embed="rId26"/>
        <a:stretch>
          <a:fillRect/>
        </a:stretch>
      </xdr:blipFill>
      <xdr:spPr>
        <a:xfrm>
          <a:off x="1400175" y="1276350"/>
          <a:ext cx="1352550" cy="180975"/>
        </a:xfrm>
        <a:prstGeom prst="rect">
          <a:avLst/>
        </a:prstGeom>
        <a:noFill/>
        <a:ln w="9525" cmpd="sng">
          <a:noFill/>
        </a:ln>
      </xdr:spPr>
    </xdr:pic>
    <xdr:clientData fLocksWithSheet="0"/>
  </xdr:twoCellAnchor>
  <xdr:twoCellAnchor editAs="oneCell">
    <xdr:from>
      <xdr:col>1</xdr:col>
      <xdr:colOff>9525</xdr:colOff>
      <xdr:row>8</xdr:row>
      <xdr:rowOff>0</xdr:rowOff>
    </xdr:from>
    <xdr:to>
      <xdr:col>1</xdr:col>
      <xdr:colOff>1362075</xdr:colOff>
      <xdr:row>9</xdr:row>
      <xdr:rowOff>0</xdr:rowOff>
    </xdr:to>
    <xdr:pic>
      <xdr:nvPicPr>
        <xdr:cNvPr id="27" name="ComboBox27"/>
        <xdr:cNvPicPr preferRelativeResize="1">
          <a:picLocks noChangeAspect="1"/>
        </xdr:cNvPicPr>
      </xdr:nvPicPr>
      <xdr:blipFill>
        <a:blip r:embed="rId27"/>
        <a:stretch>
          <a:fillRect/>
        </a:stretch>
      </xdr:blipFill>
      <xdr:spPr>
        <a:xfrm>
          <a:off x="1400175" y="1457325"/>
          <a:ext cx="1352550" cy="180975"/>
        </a:xfrm>
        <a:prstGeom prst="rect">
          <a:avLst/>
        </a:prstGeom>
        <a:noFill/>
        <a:ln w="9525" cmpd="sng">
          <a:noFill/>
        </a:ln>
      </xdr:spPr>
    </xdr:pic>
    <xdr:clientData fLocksWithSheet="0"/>
  </xdr:twoCellAnchor>
  <xdr:twoCellAnchor editAs="oneCell">
    <xdr:from>
      <xdr:col>1</xdr:col>
      <xdr:colOff>9525</xdr:colOff>
      <xdr:row>9</xdr:row>
      <xdr:rowOff>0</xdr:rowOff>
    </xdr:from>
    <xdr:to>
      <xdr:col>1</xdr:col>
      <xdr:colOff>1362075</xdr:colOff>
      <xdr:row>10</xdr:row>
      <xdr:rowOff>0</xdr:rowOff>
    </xdr:to>
    <xdr:pic>
      <xdr:nvPicPr>
        <xdr:cNvPr id="28" name="ComboBox28"/>
        <xdr:cNvPicPr preferRelativeResize="1">
          <a:picLocks noChangeAspect="1"/>
        </xdr:cNvPicPr>
      </xdr:nvPicPr>
      <xdr:blipFill>
        <a:blip r:embed="rId28"/>
        <a:stretch>
          <a:fillRect/>
        </a:stretch>
      </xdr:blipFill>
      <xdr:spPr>
        <a:xfrm>
          <a:off x="1400175" y="1638300"/>
          <a:ext cx="1352550" cy="180975"/>
        </a:xfrm>
        <a:prstGeom prst="rect">
          <a:avLst/>
        </a:prstGeom>
        <a:noFill/>
        <a:ln w="9525" cmpd="sng">
          <a:noFill/>
        </a:ln>
      </xdr:spPr>
    </xdr:pic>
    <xdr:clientData fLocksWithSheet="0"/>
  </xdr:twoCellAnchor>
  <xdr:twoCellAnchor editAs="oneCell">
    <xdr:from>
      <xdr:col>1</xdr:col>
      <xdr:colOff>9525</xdr:colOff>
      <xdr:row>10</xdr:row>
      <xdr:rowOff>0</xdr:rowOff>
    </xdr:from>
    <xdr:to>
      <xdr:col>1</xdr:col>
      <xdr:colOff>1362075</xdr:colOff>
      <xdr:row>11</xdr:row>
      <xdr:rowOff>0</xdr:rowOff>
    </xdr:to>
    <xdr:pic>
      <xdr:nvPicPr>
        <xdr:cNvPr id="29" name="ComboBox29"/>
        <xdr:cNvPicPr preferRelativeResize="1">
          <a:picLocks noChangeAspect="1"/>
        </xdr:cNvPicPr>
      </xdr:nvPicPr>
      <xdr:blipFill>
        <a:blip r:embed="rId29"/>
        <a:stretch>
          <a:fillRect/>
        </a:stretch>
      </xdr:blipFill>
      <xdr:spPr>
        <a:xfrm>
          <a:off x="1400175" y="1819275"/>
          <a:ext cx="1352550" cy="180975"/>
        </a:xfrm>
        <a:prstGeom prst="rect">
          <a:avLst/>
        </a:prstGeom>
        <a:noFill/>
        <a:ln w="9525" cmpd="sng">
          <a:noFill/>
        </a:ln>
      </xdr:spPr>
    </xdr:pic>
    <xdr:clientData fLocksWithSheet="0"/>
  </xdr:twoCellAnchor>
  <xdr:twoCellAnchor editAs="oneCell">
    <xdr:from>
      <xdr:col>1</xdr:col>
      <xdr:colOff>9525</xdr:colOff>
      <xdr:row>11</xdr:row>
      <xdr:rowOff>0</xdr:rowOff>
    </xdr:from>
    <xdr:to>
      <xdr:col>1</xdr:col>
      <xdr:colOff>1362075</xdr:colOff>
      <xdr:row>12</xdr:row>
      <xdr:rowOff>0</xdr:rowOff>
    </xdr:to>
    <xdr:pic>
      <xdr:nvPicPr>
        <xdr:cNvPr id="30" name="ComboBox30"/>
        <xdr:cNvPicPr preferRelativeResize="1">
          <a:picLocks noChangeAspect="1"/>
        </xdr:cNvPicPr>
      </xdr:nvPicPr>
      <xdr:blipFill>
        <a:blip r:embed="rId30"/>
        <a:stretch>
          <a:fillRect/>
        </a:stretch>
      </xdr:blipFill>
      <xdr:spPr>
        <a:xfrm>
          <a:off x="1400175" y="2000250"/>
          <a:ext cx="1352550" cy="180975"/>
        </a:xfrm>
        <a:prstGeom prst="rect">
          <a:avLst/>
        </a:prstGeom>
        <a:noFill/>
        <a:ln w="9525" cmpd="sng">
          <a:noFill/>
        </a:ln>
      </xdr:spPr>
    </xdr:pic>
    <xdr:clientData fLocksWithSheet="0"/>
  </xdr:twoCellAnchor>
  <xdr:twoCellAnchor editAs="oneCell">
    <xdr:from>
      <xdr:col>1</xdr:col>
      <xdr:colOff>9525</xdr:colOff>
      <xdr:row>12</xdr:row>
      <xdr:rowOff>0</xdr:rowOff>
    </xdr:from>
    <xdr:to>
      <xdr:col>1</xdr:col>
      <xdr:colOff>1362075</xdr:colOff>
      <xdr:row>13</xdr:row>
      <xdr:rowOff>0</xdr:rowOff>
    </xdr:to>
    <xdr:pic>
      <xdr:nvPicPr>
        <xdr:cNvPr id="31" name="ComboBox31"/>
        <xdr:cNvPicPr preferRelativeResize="1">
          <a:picLocks noChangeAspect="1"/>
        </xdr:cNvPicPr>
      </xdr:nvPicPr>
      <xdr:blipFill>
        <a:blip r:embed="rId31"/>
        <a:stretch>
          <a:fillRect/>
        </a:stretch>
      </xdr:blipFill>
      <xdr:spPr>
        <a:xfrm>
          <a:off x="1400175" y="2181225"/>
          <a:ext cx="1352550" cy="180975"/>
        </a:xfrm>
        <a:prstGeom prst="rect">
          <a:avLst/>
        </a:prstGeom>
        <a:noFill/>
        <a:ln w="9525" cmpd="sng">
          <a:noFill/>
        </a:ln>
      </xdr:spPr>
    </xdr:pic>
    <xdr:clientData fLocksWithSheet="0"/>
  </xdr:twoCellAnchor>
  <xdr:twoCellAnchor editAs="oneCell">
    <xdr:from>
      <xdr:col>1</xdr:col>
      <xdr:colOff>9525</xdr:colOff>
      <xdr:row>13</xdr:row>
      <xdr:rowOff>0</xdr:rowOff>
    </xdr:from>
    <xdr:to>
      <xdr:col>1</xdr:col>
      <xdr:colOff>1362075</xdr:colOff>
      <xdr:row>14</xdr:row>
      <xdr:rowOff>0</xdr:rowOff>
    </xdr:to>
    <xdr:pic>
      <xdr:nvPicPr>
        <xdr:cNvPr id="32" name="ComboBox32"/>
        <xdr:cNvPicPr preferRelativeResize="1">
          <a:picLocks noChangeAspect="1"/>
        </xdr:cNvPicPr>
      </xdr:nvPicPr>
      <xdr:blipFill>
        <a:blip r:embed="rId32"/>
        <a:stretch>
          <a:fillRect/>
        </a:stretch>
      </xdr:blipFill>
      <xdr:spPr>
        <a:xfrm>
          <a:off x="1400175" y="2362200"/>
          <a:ext cx="1352550" cy="180975"/>
        </a:xfrm>
        <a:prstGeom prst="rect">
          <a:avLst/>
        </a:prstGeom>
        <a:noFill/>
        <a:ln w="9525" cmpd="sng">
          <a:noFill/>
        </a:ln>
      </xdr:spPr>
    </xdr:pic>
    <xdr:clientData fLocksWithSheet="0"/>
  </xdr:twoCellAnchor>
  <xdr:twoCellAnchor editAs="oneCell">
    <xdr:from>
      <xdr:col>1</xdr:col>
      <xdr:colOff>9525</xdr:colOff>
      <xdr:row>14</xdr:row>
      <xdr:rowOff>0</xdr:rowOff>
    </xdr:from>
    <xdr:to>
      <xdr:col>1</xdr:col>
      <xdr:colOff>1362075</xdr:colOff>
      <xdr:row>15</xdr:row>
      <xdr:rowOff>0</xdr:rowOff>
    </xdr:to>
    <xdr:pic>
      <xdr:nvPicPr>
        <xdr:cNvPr id="33" name="ComboBox33"/>
        <xdr:cNvPicPr preferRelativeResize="1">
          <a:picLocks noChangeAspect="1"/>
        </xdr:cNvPicPr>
      </xdr:nvPicPr>
      <xdr:blipFill>
        <a:blip r:embed="rId33"/>
        <a:stretch>
          <a:fillRect/>
        </a:stretch>
      </xdr:blipFill>
      <xdr:spPr>
        <a:xfrm>
          <a:off x="1400175" y="2543175"/>
          <a:ext cx="1352550" cy="180975"/>
        </a:xfrm>
        <a:prstGeom prst="rect">
          <a:avLst/>
        </a:prstGeom>
        <a:noFill/>
        <a:ln w="9525" cmpd="sng">
          <a:noFill/>
        </a:ln>
      </xdr:spPr>
    </xdr:pic>
    <xdr:clientData fLocksWithSheet="0"/>
  </xdr:twoCellAnchor>
  <xdr:twoCellAnchor editAs="oneCell">
    <xdr:from>
      <xdr:col>1</xdr:col>
      <xdr:colOff>9525</xdr:colOff>
      <xdr:row>15</xdr:row>
      <xdr:rowOff>0</xdr:rowOff>
    </xdr:from>
    <xdr:to>
      <xdr:col>1</xdr:col>
      <xdr:colOff>1362075</xdr:colOff>
      <xdr:row>16</xdr:row>
      <xdr:rowOff>0</xdr:rowOff>
    </xdr:to>
    <xdr:pic>
      <xdr:nvPicPr>
        <xdr:cNvPr id="34" name="ComboBox34"/>
        <xdr:cNvPicPr preferRelativeResize="1">
          <a:picLocks noChangeAspect="1"/>
        </xdr:cNvPicPr>
      </xdr:nvPicPr>
      <xdr:blipFill>
        <a:blip r:embed="rId34"/>
        <a:stretch>
          <a:fillRect/>
        </a:stretch>
      </xdr:blipFill>
      <xdr:spPr>
        <a:xfrm>
          <a:off x="1400175" y="2724150"/>
          <a:ext cx="1352550" cy="180975"/>
        </a:xfrm>
        <a:prstGeom prst="rect">
          <a:avLst/>
        </a:prstGeom>
        <a:noFill/>
        <a:ln w="9525" cmpd="sng">
          <a:noFill/>
        </a:ln>
      </xdr:spPr>
    </xdr:pic>
    <xdr:clientData fLocksWithSheet="0"/>
  </xdr:twoCellAnchor>
  <xdr:twoCellAnchor editAs="oneCell">
    <xdr:from>
      <xdr:col>1</xdr:col>
      <xdr:colOff>9525</xdr:colOff>
      <xdr:row>16</xdr:row>
      <xdr:rowOff>0</xdr:rowOff>
    </xdr:from>
    <xdr:to>
      <xdr:col>1</xdr:col>
      <xdr:colOff>1362075</xdr:colOff>
      <xdr:row>17</xdr:row>
      <xdr:rowOff>0</xdr:rowOff>
    </xdr:to>
    <xdr:pic>
      <xdr:nvPicPr>
        <xdr:cNvPr id="35" name="ComboBox35"/>
        <xdr:cNvPicPr preferRelativeResize="1">
          <a:picLocks noChangeAspect="1"/>
        </xdr:cNvPicPr>
      </xdr:nvPicPr>
      <xdr:blipFill>
        <a:blip r:embed="rId35"/>
        <a:stretch>
          <a:fillRect/>
        </a:stretch>
      </xdr:blipFill>
      <xdr:spPr>
        <a:xfrm>
          <a:off x="1400175" y="2905125"/>
          <a:ext cx="1352550" cy="180975"/>
        </a:xfrm>
        <a:prstGeom prst="rect">
          <a:avLst/>
        </a:prstGeom>
        <a:noFill/>
        <a:ln w="9525" cmpd="sng">
          <a:noFill/>
        </a:ln>
      </xdr:spPr>
    </xdr:pic>
    <xdr:clientData fLocksWithSheet="0"/>
  </xdr:twoCellAnchor>
  <xdr:twoCellAnchor editAs="oneCell">
    <xdr:from>
      <xdr:col>1</xdr:col>
      <xdr:colOff>9525</xdr:colOff>
      <xdr:row>17</xdr:row>
      <xdr:rowOff>0</xdr:rowOff>
    </xdr:from>
    <xdr:to>
      <xdr:col>1</xdr:col>
      <xdr:colOff>1362075</xdr:colOff>
      <xdr:row>18</xdr:row>
      <xdr:rowOff>0</xdr:rowOff>
    </xdr:to>
    <xdr:pic>
      <xdr:nvPicPr>
        <xdr:cNvPr id="36" name="ComboBox36"/>
        <xdr:cNvPicPr preferRelativeResize="1">
          <a:picLocks noChangeAspect="1"/>
        </xdr:cNvPicPr>
      </xdr:nvPicPr>
      <xdr:blipFill>
        <a:blip r:embed="rId36"/>
        <a:stretch>
          <a:fillRect/>
        </a:stretch>
      </xdr:blipFill>
      <xdr:spPr>
        <a:xfrm>
          <a:off x="1400175" y="3086100"/>
          <a:ext cx="1352550" cy="180975"/>
        </a:xfrm>
        <a:prstGeom prst="rect">
          <a:avLst/>
        </a:prstGeom>
        <a:noFill/>
        <a:ln w="9525" cmpd="sng">
          <a:noFill/>
        </a:ln>
      </xdr:spPr>
    </xdr:pic>
    <xdr:clientData fLocksWithSheet="0"/>
  </xdr:twoCellAnchor>
  <xdr:twoCellAnchor editAs="oneCell">
    <xdr:from>
      <xdr:col>1</xdr:col>
      <xdr:colOff>9525</xdr:colOff>
      <xdr:row>18</xdr:row>
      <xdr:rowOff>0</xdr:rowOff>
    </xdr:from>
    <xdr:to>
      <xdr:col>1</xdr:col>
      <xdr:colOff>1362075</xdr:colOff>
      <xdr:row>19</xdr:row>
      <xdr:rowOff>0</xdr:rowOff>
    </xdr:to>
    <xdr:pic>
      <xdr:nvPicPr>
        <xdr:cNvPr id="37" name="ComboBox37"/>
        <xdr:cNvPicPr preferRelativeResize="1">
          <a:picLocks noChangeAspect="1"/>
        </xdr:cNvPicPr>
      </xdr:nvPicPr>
      <xdr:blipFill>
        <a:blip r:embed="rId37"/>
        <a:stretch>
          <a:fillRect/>
        </a:stretch>
      </xdr:blipFill>
      <xdr:spPr>
        <a:xfrm>
          <a:off x="1400175" y="3267075"/>
          <a:ext cx="1352550" cy="180975"/>
        </a:xfrm>
        <a:prstGeom prst="rect">
          <a:avLst/>
        </a:prstGeom>
        <a:noFill/>
        <a:ln w="9525" cmpd="sng">
          <a:noFill/>
        </a:ln>
      </xdr:spPr>
    </xdr:pic>
    <xdr:clientData fLocksWithSheet="0"/>
  </xdr:twoCellAnchor>
  <xdr:twoCellAnchor editAs="oneCell">
    <xdr:from>
      <xdr:col>1</xdr:col>
      <xdr:colOff>9525</xdr:colOff>
      <xdr:row>19</xdr:row>
      <xdr:rowOff>0</xdr:rowOff>
    </xdr:from>
    <xdr:to>
      <xdr:col>1</xdr:col>
      <xdr:colOff>1362075</xdr:colOff>
      <xdr:row>20</xdr:row>
      <xdr:rowOff>0</xdr:rowOff>
    </xdr:to>
    <xdr:pic>
      <xdr:nvPicPr>
        <xdr:cNvPr id="38" name="ComboBox38"/>
        <xdr:cNvPicPr preferRelativeResize="1">
          <a:picLocks noChangeAspect="1"/>
        </xdr:cNvPicPr>
      </xdr:nvPicPr>
      <xdr:blipFill>
        <a:blip r:embed="rId38"/>
        <a:stretch>
          <a:fillRect/>
        </a:stretch>
      </xdr:blipFill>
      <xdr:spPr>
        <a:xfrm>
          <a:off x="1400175" y="3448050"/>
          <a:ext cx="1352550" cy="180975"/>
        </a:xfrm>
        <a:prstGeom prst="rect">
          <a:avLst/>
        </a:prstGeom>
        <a:noFill/>
        <a:ln w="9525" cmpd="sng">
          <a:noFill/>
        </a:ln>
      </xdr:spPr>
    </xdr:pic>
    <xdr:clientData fLocksWithSheet="0"/>
  </xdr:twoCellAnchor>
  <xdr:twoCellAnchor editAs="oneCell">
    <xdr:from>
      <xdr:col>1</xdr:col>
      <xdr:colOff>9525</xdr:colOff>
      <xdr:row>20</xdr:row>
      <xdr:rowOff>0</xdr:rowOff>
    </xdr:from>
    <xdr:to>
      <xdr:col>1</xdr:col>
      <xdr:colOff>1362075</xdr:colOff>
      <xdr:row>21</xdr:row>
      <xdr:rowOff>0</xdr:rowOff>
    </xdr:to>
    <xdr:pic>
      <xdr:nvPicPr>
        <xdr:cNvPr id="39" name="ComboBox39"/>
        <xdr:cNvPicPr preferRelativeResize="1">
          <a:picLocks noChangeAspect="1"/>
        </xdr:cNvPicPr>
      </xdr:nvPicPr>
      <xdr:blipFill>
        <a:blip r:embed="rId39"/>
        <a:stretch>
          <a:fillRect/>
        </a:stretch>
      </xdr:blipFill>
      <xdr:spPr>
        <a:xfrm>
          <a:off x="1400175" y="3629025"/>
          <a:ext cx="1352550" cy="180975"/>
        </a:xfrm>
        <a:prstGeom prst="rect">
          <a:avLst/>
        </a:prstGeom>
        <a:noFill/>
        <a:ln w="9525" cmpd="sng">
          <a:noFill/>
        </a:ln>
      </xdr:spPr>
    </xdr:pic>
    <xdr:clientData fLocksWithSheet="0"/>
  </xdr:twoCellAnchor>
  <xdr:twoCellAnchor editAs="oneCell">
    <xdr:from>
      <xdr:col>1</xdr:col>
      <xdr:colOff>9525</xdr:colOff>
      <xdr:row>21</xdr:row>
      <xdr:rowOff>0</xdr:rowOff>
    </xdr:from>
    <xdr:to>
      <xdr:col>1</xdr:col>
      <xdr:colOff>1362075</xdr:colOff>
      <xdr:row>22</xdr:row>
      <xdr:rowOff>0</xdr:rowOff>
    </xdr:to>
    <xdr:pic>
      <xdr:nvPicPr>
        <xdr:cNvPr id="40" name="ComboBox40"/>
        <xdr:cNvPicPr preferRelativeResize="1">
          <a:picLocks noChangeAspect="1"/>
        </xdr:cNvPicPr>
      </xdr:nvPicPr>
      <xdr:blipFill>
        <a:blip r:embed="rId40"/>
        <a:stretch>
          <a:fillRect/>
        </a:stretch>
      </xdr:blipFill>
      <xdr:spPr>
        <a:xfrm>
          <a:off x="1400175" y="3810000"/>
          <a:ext cx="1352550" cy="18097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114300</xdr:rowOff>
    </xdr:from>
    <xdr:to>
      <xdr:col>13</xdr:col>
      <xdr:colOff>514350</xdr:colOff>
      <xdr:row>45</xdr:row>
      <xdr:rowOff>57150</xdr:rowOff>
    </xdr:to>
    <xdr:sp>
      <xdr:nvSpPr>
        <xdr:cNvPr id="1" name="TextBox 2"/>
        <xdr:cNvSpPr txBox="1">
          <a:spLocks noChangeArrowheads="1"/>
        </xdr:cNvSpPr>
      </xdr:nvSpPr>
      <xdr:spPr>
        <a:xfrm>
          <a:off x="180975" y="438150"/>
          <a:ext cx="8258175" cy="69056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Version 2.0.0:
        General 
 </a:t>
          </a:r>
          <a:r>
            <a:rPr lang="en-US" cap="none" sz="1000" b="0" i="0" u="none" baseline="0">
              <a:latin typeface="Arial"/>
              <a:ea typeface="Arial"/>
              <a:cs typeface="Arial"/>
            </a:rPr>
            <a:t>       - Moved all internal data to the 'Data' worksheet
        - Changed the name of the Armor Properties worksheet to 'Armor Materials'
        - Added the 'Armor Pieces' worksheet to track the available armor pieces</a:t>
          </a:r>
          <a:r>
            <a:rPr lang="en-US" cap="none" sz="1000" b="1" i="0" u="none" baseline="0">
              <a:latin typeface="Arial"/>
              <a:ea typeface="Arial"/>
              <a:cs typeface="Arial"/>
            </a:rPr>
            <a:t>
        Piecemeal Calculator Worksheet 
 </a:t>
          </a:r>
          <a:r>
            <a:rPr lang="en-US" cap="none" sz="1000" b="0" i="0" u="none" baseline="0">
              <a:latin typeface="Arial"/>
              <a:ea typeface="Arial"/>
              <a:cs typeface="Arial"/>
            </a:rPr>
            <a:t>       - Changed the layout so that you now select an armor piece and material from drop down boxes for each armor piece you are wearing.  The
          sheet allows you to wear up to 20 pieces of armor. </a:t>
          </a:r>
          <a:r>
            <a:rPr lang="en-US" cap="none" sz="1000" b="1" i="0" u="none" baseline="0">
              <a:latin typeface="Arial"/>
              <a:ea typeface="Arial"/>
              <a:cs typeface="Arial"/>
            </a:rPr>
            <a:t>
        Armor Materials Worksheet 
</a:t>
          </a:r>
          <a:r>
            <a:rPr lang="en-US" cap="none" sz="1000" b="0" i="0" u="none" baseline="0">
              <a:latin typeface="Arial"/>
              <a:ea typeface="Arial"/>
              <a:cs typeface="Arial"/>
            </a:rPr>
            <a:t>        - Modified logic for weight, bulk, and armor factor.  Each of these values is now simply a number between 1 and 20.</a:t>
          </a:r>
          <a:r>
            <a:rPr lang="en-US" cap="none" sz="1000" b="1" i="0" u="none" baseline="0">
              <a:latin typeface="Arial"/>
              <a:ea typeface="Arial"/>
              <a:cs typeface="Arial"/>
            </a:rPr>
            <a:t>
Version 1.1.0:
        General 
       </a:t>
          </a:r>
          <a:r>
            <a:rPr lang="en-US" cap="none" sz="1000" b="0" i="0" u="none" baseline="0">
              <a:latin typeface="Arial"/>
              <a:ea typeface="Arial"/>
              <a:cs typeface="Arial"/>
            </a:rPr>
            <a:t> - Added a new 'data' sheet which contains data for internal use</a:t>
          </a:r>
          <a:r>
            <a:rPr lang="en-US" cap="none" sz="1000" b="1" i="0" u="none" baseline="0">
              <a:latin typeface="Arial"/>
              <a:ea typeface="Arial"/>
              <a:cs typeface="Arial"/>
            </a:rPr>
            <a:t>
        Piecemeal Calculator Worksheet 
       </a:t>
          </a:r>
          <a:r>
            <a:rPr lang="en-US" cap="none" sz="1000" b="0" i="0" u="none" baseline="0">
              <a:latin typeface="Arial"/>
              <a:ea typeface="Arial"/>
              <a:cs typeface="Arial"/>
            </a:rPr>
            <a:t> - Adjusted formulas to account for new armor properties</a:t>
          </a:r>
          <a:r>
            <a:rPr lang="en-US" cap="none" sz="1000" b="1" i="0" u="none" baseline="0">
              <a:latin typeface="Arial"/>
              <a:ea typeface="Arial"/>
              <a:cs typeface="Arial"/>
            </a:rPr>
            <a:t>
        Armor Properties Worksheet 
        </a:t>
          </a:r>
          <a:r>
            <a:rPr lang="en-US" cap="none" sz="1000" b="0" i="0" u="none" baseline="0">
              <a:latin typeface="Arial"/>
              <a:ea typeface="Arial"/>
              <a:cs typeface="Arial"/>
            </a:rPr>
            <a:t>- Modified logic for weight, bulk, and armor factor.  Each of these values is now simply a number between 1 and 20.</a:t>
          </a:r>
          <a:r>
            <a:rPr lang="en-US" cap="none" sz="1000" b="1" i="0" u="none" baseline="0">
              <a:latin typeface="Arial"/>
              <a:ea typeface="Arial"/>
              <a:cs typeface="Arial"/>
            </a:rPr>
            <a:t>
Version 1.0.0:
        General 
</a:t>
          </a:r>
          <a:r>
            <a:rPr lang="en-US" cap="none" sz="1000" b="0" i="0" u="none" baseline="0">
              <a:latin typeface="Arial"/>
              <a:ea typeface="Arial"/>
              <a:cs typeface="Arial"/>
            </a:rPr>
            <a:t>        - Minor formatting changes
</a:t>
          </a:r>
          <a:r>
            <a:rPr lang="en-US" cap="none" sz="1000" b="1" i="0" u="none" baseline="0">
              <a:latin typeface="Arial"/>
              <a:ea typeface="Arial"/>
              <a:cs typeface="Arial"/>
            </a:rPr>
            <a:t>        Piecemeal Calculator Worksheet 
</a:t>
          </a:r>
          <a:r>
            <a:rPr lang="en-US" cap="none" sz="1000" b="0" i="0" u="none" baseline="0">
              <a:latin typeface="Arial"/>
              <a:ea typeface="Arial"/>
              <a:cs typeface="Arial"/>
            </a:rPr>
            <a:t>        - None
</a:t>
          </a:r>
          <a:r>
            <a:rPr lang="en-US" cap="none" sz="1000" b="1" i="0" u="none" baseline="0">
              <a:latin typeface="Arial"/>
              <a:ea typeface="Arial"/>
              <a:cs typeface="Arial"/>
            </a:rPr>
            <a:t>        Armor Properties Worksheet 
</a:t>
          </a:r>
          <a:r>
            <a:rPr lang="en-US" cap="none" sz="1000" b="0" i="0" u="none" baseline="0">
              <a:latin typeface="Arial"/>
              <a:ea typeface="Arial"/>
              <a:cs typeface="Arial"/>
            </a:rPr>
            <a:t>        - Allow user to maintain number of pieces in a standard suit of armor
</a:t>
          </a:r>
          <a:r>
            <a:rPr lang="en-US" cap="none" sz="1000" b="1" i="0" u="none" baseline="0">
              <a:latin typeface="Arial"/>
              <a:ea typeface="Arial"/>
              <a:cs typeface="Arial"/>
            </a:rPr>
            <a:t> Beta 0.1.5:
        General </a:t>
          </a:r>
          <a:r>
            <a:rPr lang="en-US" cap="none" sz="1000" b="0" i="0" u="none" baseline="0">
              <a:latin typeface="Arial"/>
              <a:ea typeface="Arial"/>
              <a:cs typeface="Arial"/>
            </a:rPr>
            <a:t>
        - Extended tables to handle up to 200 different armor types
        - Cleaned up code to use defined names instead of cell references
</a:t>
          </a:r>
          <a:r>
            <a:rPr lang="en-US" cap="none" sz="1000" b="1" i="0" u="none" baseline="0">
              <a:latin typeface="Arial"/>
              <a:ea typeface="Arial"/>
              <a:cs typeface="Arial"/>
            </a:rPr>
            <a:t>        Piecemeal Calculator Worksheet 
</a:t>
          </a:r>
          <a:r>
            <a:rPr lang="en-US" cap="none" sz="1000" b="0" i="0" u="none" baseline="0">
              <a:latin typeface="Arial"/>
              <a:ea typeface="Arial"/>
              <a:cs typeface="Arial"/>
            </a:rPr>
            <a:t>        - Changed 'Coverage Rating' table to format cell colors for the armor materials displayed
        - Moved instructions to message box and set up a soft message system
        - Allowed user to modify 'Piecemeal Rating' reference table
</a:t>
          </a:r>
          <a:r>
            <a:rPr lang="en-US" cap="none" sz="1000" b="1" i="0" u="none" baseline="0">
              <a:latin typeface="Arial"/>
              <a:ea typeface="Arial"/>
              <a:cs typeface="Arial"/>
            </a:rPr>
            <a:t>        Armor Properties Worksheet 
</a:t>
          </a:r>
          <a:r>
            <a:rPr lang="en-US" cap="none" sz="1000" b="0" i="0" u="none" baseline="0">
              <a:latin typeface="Arial"/>
              <a:ea typeface="Arial"/>
              <a:cs typeface="Arial"/>
            </a:rPr>
            <a:t>        - Allowed user to modify all armor types except the base PHB types 
        - Added sort and non-display feature for armor types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1"/>
  <sheetViews>
    <sheetView tabSelected="1" workbookViewId="0" topLeftCell="A1">
      <selection activeCell="A3" sqref="A3"/>
    </sheetView>
  </sheetViews>
  <sheetFormatPr defaultColWidth="9.140625" defaultRowHeight="12.75"/>
  <cols>
    <col min="1" max="16384" width="9.140625" style="4" customWidth="1"/>
  </cols>
  <sheetData/>
  <sheetProtection sheet="1" objects="1" scenarios="1"/>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L266"/>
  <sheetViews>
    <sheetView workbookViewId="0" topLeftCell="A1">
      <selection activeCell="E6" sqref="E6"/>
    </sheetView>
  </sheetViews>
  <sheetFormatPr defaultColWidth="9.140625" defaultRowHeight="12.75"/>
  <cols>
    <col min="1" max="1" width="20.8515625" style="4" customWidth="1"/>
    <col min="2" max="2" width="21.140625" style="4" customWidth="1"/>
    <col min="3" max="3" width="6.140625" style="4" bestFit="1" customWidth="1"/>
    <col min="4" max="4" width="5.57421875" style="4" bestFit="1" customWidth="1"/>
    <col min="5" max="8" width="7.7109375" style="4" customWidth="1"/>
    <col min="9" max="9" width="9.28125" style="4" bestFit="1" customWidth="1"/>
    <col min="10" max="10" width="2.7109375" style="4" customWidth="1"/>
    <col min="11" max="11" width="16.28125" style="4" bestFit="1" customWidth="1"/>
    <col min="12" max="12" width="9.28125" style="4" customWidth="1"/>
    <col min="13" max="13" width="3.28125" style="4" customWidth="1"/>
    <col min="14" max="14" width="17.28125" style="0" bestFit="1" customWidth="1"/>
    <col min="15" max="15" width="6.00390625" style="0" bestFit="1" customWidth="1"/>
    <col min="16" max="16" width="5.57421875" style="0" bestFit="1" customWidth="1"/>
    <col min="17" max="16384" width="9.140625" style="4" customWidth="1"/>
  </cols>
  <sheetData>
    <row r="1" spans="1:12" ht="16.5" thickBot="1">
      <c r="A1" s="161" t="s">
        <v>120</v>
      </c>
      <c r="B1" s="162"/>
      <c r="C1" s="121">
        <f aca="true" t="shared" si="0" ref="C1:I1">SUM(C3:C22)</f>
        <v>12</v>
      </c>
      <c r="D1" s="121">
        <f t="shared" si="0"/>
        <v>2</v>
      </c>
      <c r="E1" s="18">
        <f t="shared" si="0"/>
        <v>2.2399999999999998</v>
      </c>
      <c r="F1" s="18">
        <f t="shared" si="0"/>
        <v>17.5</v>
      </c>
      <c r="G1" s="116">
        <f t="shared" si="0"/>
        <v>-1.54</v>
      </c>
      <c r="H1" s="22">
        <f t="shared" si="0"/>
        <v>3.248</v>
      </c>
      <c r="I1" s="19">
        <f t="shared" si="0"/>
        <v>9.799999999999999</v>
      </c>
      <c r="K1" s="159" t="s">
        <v>40</v>
      </c>
      <c r="L1" s="160"/>
    </row>
    <row r="2" spans="1:12" ht="12.75">
      <c r="A2" s="5" t="s">
        <v>31</v>
      </c>
      <c r="B2" s="5" t="s">
        <v>55</v>
      </c>
      <c r="C2" s="6" t="s">
        <v>21</v>
      </c>
      <c r="D2" s="6" t="s">
        <v>22</v>
      </c>
      <c r="E2" s="7" t="s">
        <v>11</v>
      </c>
      <c r="F2" s="7" t="s">
        <v>4</v>
      </c>
      <c r="G2" s="7" t="s">
        <v>47</v>
      </c>
      <c r="H2" s="7" t="s">
        <v>48</v>
      </c>
      <c r="I2" s="23" t="s">
        <v>42</v>
      </c>
      <c r="K2" s="8" t="s">
        <v>54</v>
      </c>
      <c r="L2" s="17">
        <f>ROUNDUP(SUM(tbl_sum_cost),0)</f>
        <v>10</v>
      </c>
    </row>
    <row r="3" spans="1:12" ht="14.25" customHeight="1">
      <c r="A3" s="136" t="s">
        <v>87</v>
      </c>
      <c r="B3" s="136" t="s">
        <v>2</v>
      </c>
      <c r="C3" s="121">
        <f>IF($A3=no_piece,"",IF($A3="","",VLOOKUP($A3,tbl_armor_pieces,2,FALSE)))</f>
        <v>12</v>
      </c>
      <c r="D3" s="121">
        <f>IF($A3=no_piece,"",IF($A3="","",VLOOKUP($A3,tbl_armor_pieces,3,FALSE)))</f>
        <v>0</v>
      </c>
      <c r="E3" s="18">
        <f>IF($A3=no_piece,"",IF($A3="","",IF($C3+$D3&gt;0,(VLOOKUP(VLOOKUP($B3,tbl_materials,2,FALSE),tbl_armor_factors,2,FALSE)*$C3+VLOOKUP(VLOOKUP($B3,tbl_materials,2,FALSE),tbl_armor_factors,2,FALSE)*$D3),0)))</f>
        <v>1.92</v>
      </c>
      <c r="F3" s="18">
        <f>IF($A3=no_piece,"",IF($A3="","",IF($C3+$D3&gt;0,(VLOOKUP(VLOOKUP($B3,tbl_materials,3,FALSE),tbl_weight_factors,2,FALSE)*$C3+VLOOKUP(VLOOKUP($B3,tbl_materials,3,FALSE),tbl_weight_factors,2,FALSE)*$D3),0)))</f>
        <v>15</v>
      </c>
      <c r="G3" s="116">
        <f>IF($A3=no_piece,"",IF($A3="","",IF($C3+$D3&gt;0,(VLOOKUP(VLOOKUP($B3,tbl_materials,4,FALSE),tbl_bulk_factors,2,FALSE)*$C3+VLOOKUP(VLOOKUP($B3,tbl_materials,4,FALSE),tbl_bulk_factors,2,FALSE)*$D3),0)))</f>
        <v>-1.32</v>
      </c>
      <c r="H3" s="22">
        <f>IF($A3=no_piece,"",IF($A3="","",IF($C3+$D3&gt;0,(VLOOKUP(VLOOKUP($B3,tbl_materials,6,FALSE),tbl_mobility_factors,2,FALSE)*$C3+VLOOKUP(VLOOKUP($B3,tbl_materials,6,FALSE),tbl_mobility_factors,2,FALSE)*$D3),0)))</f>
        <v>2.7840000000000003</v>
      </c>
      <c r="I3" s="19">
        <f>IF($A3=no_piece,"",IF($A3="","",IF($C3+$D3&gt;0,VLOOKUP($B3,tbl_materials,5,FALSE)*$C3+VLOOKUP($B3,tbl_materials,5,FALSE)*$D3,0)))</f>
        <v>8.399999999999999</v>
      </c>
      <c r="K3" s="16" t="s">
        <v>20</v>
      </c>
      <c r="L3" s="17">
        <f>ROUND(SUM(tbl_sum_ac),0)</f>
        <v>2</v>
      </c>
    </row>
    <row r="4" spans="1:12" ht="14.25" customHeight="1">
      <c r="A4" s="179" t="s">
        <v>125</v>
      </c>
      <c r="B4" s="179" t="s">
        <v>2</v>
      </c>
      <c r="C4" s="122">
        <f aca="true" t="shared" si="1" ref="C4:C22">IF($A4=no_piece,"",IF($A4="","",VLOOKUP($A4,tbl_armor_pieces,2,FALSE)))</f>
        <v>0</v>
      </c>
      <c r="D4" s="122">
        <f aca="true" t="shared" si="2" ref="D4:D22">IF($A4=no_piece,"",IF($A4="","",VLOOKUP($A4,tbl_armor_pieces,3,FALSE)))</f>
        <v>2</v>
      </c>
      <c r="E4" s="20">
        <f aca="true" t="shared" si="3" ref="E4:E22">IF($A4=no_piece,"",IF($A4="","",IF($C4+$D4&gt;0,(VLOOKUP(VLOOKUP($B4,tbl_materials,2,FALSE),tbl_armor_factors,2,FALSE)*$C4+VLOOKUP(VLOOKUP($B4,tbl_materials,2,FALSE),tbl_armor_factors,2,FALSE)*$D4),0)))</f>
        <v>0.32</v>
      </c>
      <c r="F4" s="20">
        <f aca="true" t="shared" si="4" ref="F4:F22">IF($A4=no_piece,"",IF($A4="","",IF($C4+$D4&gt;0,(VLOOKUP(VLOOKUP($B4,tbl_materials,3,FALSE),tbl_weight_factors,2,FALSE)*$C4+VLOOKUP(VLOOKUP($B4,tbl_materials,3,FALSE),tbl_weight_factors,2,FALSE)*$D4),0)))</f>
        <v>2.5</v>
      </c>
      <c r="G4" s="117">
        <f aca="true" t="shared" si="5" ref="G4:G22">IF($A4=no_piece,"",IF($A4="","",IF($C4+$D4&gt;0,(VLOOKUP(VLOOKUP($B4,tbl_materials,4,FALSE),tbl_bulk_factors,2,FALSE)*$C4+VLOOKUP(VLOOKUP($B4,tbl_materials,4,FALSE),tbl_bulk_factors,2,FALSE)*$D4),0)))</f>
        <v>-0.22</v>
      </c>
      <c r="H4" s="20">
        <f aca="true" t="shared" si="6" ref="H4:H22">IF($A4=no_piece,"",IF($A4="","",IF($C4+$D4&gt;0,(VLOOKUP(VLOOKUP($B4,tbl_materials,6,FALSE),tbl_mobility_factors,2,FALSE)*$C4+VLOOKUP(VLOOKUP($B4,tbl_materials,6,FALSE),tbl_mobility_factors,2,FALSE)*$D4),0)))</f>
        <v>0.464</v>
      </c>
      <c r="I4" s="21">
        <f aca="true" t="shared" si="7" ref="I4:I22">IF($A4=no_piece,"",IF($A4="","",IF($C4+$D4&gt;0,VLOOKUP($B4,tbl_materials,5,FALSE)*$C4+VLOOKUP($B4,tbl_materials,5,FALSE)*$D4,0)))</f>
        <v>1.4</v>
      </c>
      <c r="K4" s="9" t="s">
        <v>32</v>
      </c>
      <c r="L4" s="10">
        <f>ROUND(9-SUM(tbl_sum_mobility),0)</f>
        <v>6</v>
      </c>
    </row>
    <row r="5" spans="1:12" ht="14.25" customHeight="1">
      <c r="A5" s="136" t="s">
        <v>124</v>
      </c>
      <c r="B5" s="136" t="s">
        <v>123</v>
      </c>
      <c r="C5" s="123">
        <f t="shared" si="1"/>
      </c>
      <c r="D5" s="123">
        <f t="shared" si="2"/>
      </c>
      <c r="E5" s="22">
        <f t="shared" si="3"/>
      </c>
      <c r="F5" s="22">
        <f t="shared" si="4"/>
      </c>
      <c r="G5" s="118">
        <f t="shared" si="5"/>
      </c>
      <c r="H5" s="22">
        <f t="shared" si="6"/>
      </c>
      <c r="I5" s="19">
        <f t="shared" si="7"/>
      </c>
      <c r="K5" s="9" t="s">
        <v>12</v>
      </c>
      <c r="L5" s="10">
        <f>IF(SUM(tbl_sum_bulk)&gt;0,0,ROUND(SUM(tbl_sum_bulk),0))</f>
        <v>-2</v>
      </c>
    </row>
    <row r="6" spans="1:12" ht="14.25" customHeight="1">
      <c r="A6" s="179" t="s">
        <v>124</v>
      </c>
      <c r="B6" s="179" t="s">
        <v>123</v>
      </c>
      <c r="C6" s="122">
        <f t="shared" si="1"/>
      </c>
      <c r="D6" s="122">
        <f t="shared" si="2"/>
      </c>
      <c r="E6" s="20">
        <f t="shared" si="3"/>
      </c>
      <c r="F6" s="20">
        <f t="shared" si="4"/>
      </c>
      <c r="G6" s="117">
        <f t="shared" si="5"/>
      </c>
      <c r="H6" s="20">
        <f t="shared" si="6"/>
      </c>
      <c r="I6" s="21">
        <f t="shared" si="7"/>
      </c>
      <c r="K6" s="9" t="s">
        <v>43</v>
      </c>
      <c r="L6" s="10">
        <f>IF(armor_type="Light",30,20)</f>
        <v>30</v>
      </c>
    </row>
    <row r="7" spans="1:12" ht="14.25" customHeight="1">
      <c r="A7" s="136" t="s">
        <v>124</v>
      </c>
      <c r="B7" s="136" t="s">
        <v>123</v>
      </c>
      <c r="C7" s="123">
        <f t="shared" si="1"/>
      </c>
      <c r="D7" s="123">
        <f t="shared" si="2"/>
      </c>
      <c r="E7" s="22">
        <f t="shared" si="3"/>
      </c>
      <c r="F7" s="22">
        <f t="shared" si="4"/>
      </c>
      <c r="G7" s="118">
        <f t="shared" si="5"/>
      </c>
      <c r="H7" s="22">
        <f t="shared" si="6"/>
      </c>
      <c r="I7" s="19">
        <f t="shared" si="7"/>
      </c>
      <c r="K7" s="9" t="s">
        <v>44</v>
      </c>
      <c r="L7" s="10">
        <f>IF(armor_type="Light",20,15)</f>
        <v>20</v>
      </c>
    </row>
    <row r="8" spans="1:12" ht="14.25" customHeight="1">
      <c r="A8" s="179" t="s">
        <v>124</v>
      </c>
      <c r="B8" s="179" t="s">
        <v>123</v>
      </c>
      <c r="C8" s="122">
        <f t="shared" si="1"/>
      </c>
      <c r="D8" s="122">
        <f t="shared" si="2"/>
      </c>
      <c r="E8" s="20">
        <f t="shared" si="3"/>
      </c>
      <c r="F8" s="20">
        <f t="shared" si="4"/>
      </c>
      <c r="G8" s="117">
        <f t="shared" si="5"/>
      </c>
      <c r="H8" s="20">
        <f t="shared" si="6"/>
      </c>
      <c r="I8" s="21">
        <f t="shared" si="7"/>
      </c>
      <c r="K8" s="9" t="s">
        <v>53</v>
      </c>
      <c r="L8" s="10">
        <f>ROUND(SUM(tbl_sum_weight),0)</f>
        <v>18</v>
      </c>
    </row>
    <row r="9" spans="1:12" ht="14.25" customHeight="1">
      <c r="A9" s="136" t="s">
        <v>124</v>
      </c>
      <c r="B9" s="136" t="s">
        <v>123</v>
      </c>
      <c r="C9" s="123">
        <f t="shared" si="1"/>
      </c>
      <c r="D9" s="123">
        <f t="shared" si="2"/>
      </c>
      <c r="E9" s="22">
        <f t="shared" si="3"/>
      </c>
      <c r="F9" s="22">
        <f t="shared" si="4"/>
      </c>
      <c r="G9" s="118">
        <f t="shared" si="5"/>
      </c>
      <c r="H9" s="22">
        <f t="shared" si="6"/>
      </c>
      <c r="I9" s="19">
        <f t="shared" si="7"/>
      </c>
      <c r="K9" s="9" t="s">
        <v>19</v>
      </c>
      <c r="L9" s="10" t="str">
        <f>IF(total_weight&gt;44,"Heavy",IF(Check_Penalty&lt;-5,"Heavy",IF(Max_Dex&lt;2,"Heavy",IF(total_weight&gt;34,"Medium",IF(Check_Penalty&lt;-2,"Medium",IF(Max_Dex&lt;5,"Medium","Light"))))))</f>
        <v>Light</v>
      </c>
    </row>
    <row r="10" spans="1:12" ht="14.25" customHeight="1">
      <c r="A10" s="179" t="s">
        <v>124</v>
      </c>
      <c r="B10" s="179" t="s">
        <v>123</v>
      </c>
      <c r="C10" s="122">
        <f t="shared" si="1"/>
      </c>
      <c r="D10" s="122">
        <f t="shared" si="2"/>
      </c>
      <c r="E10" s="20">
        <f t="shared" si="3"/>
      </c>
      <c r="F10" s="20">
        <f t="shared" si="4"/>
      </c>
      <c r="G10" s="117">
        <f t="shared" si="5"/>
      </c>
      <c r="H10" s="20">
        <f t="shared" si="6"/>
      </c>
      <c r="I10" s="21">
        <f t="shared" si="7"/>
      </c>
      <c r="K10" s="9" t="s">
        <v>45</v>
      </c>
      <c r="L10" s="26">
        <f>IF((SUM(tbl_sum_torso)+SUM(tbl_sum_limb))&gt;0,IF(8-Max_Dex&gt;0,((8-Max_Dex)*5)/100,0.05),0)</f>
        <v>0.1</v>
      </c>
    </row>
    <row r="11" spans="1:12" ht="14.25" customHeight="1" thickBot="1">
      <c r="A11" s="136" t="s">
        <v>124</v>
      </c>
      <c r="B11" s="136" t="s">
        <v>123</v>
      </c>
      <c r="C11" s="123">
        <f t="shared" si="1"/>
      </c>
      <c r="D11" s="123">
        <f t="shared" si="2"/>
      </c>
      <c r="E11" s="22">
        <f t="shared" si="3"/>
      </c>
      <c r="F11" s="22">
        <f t="shared" si="4"/>
      </c>
      <c r="G11" s="118">
        <f t="shared" si="5"/>
      </c>
      <c r="H11" s="22">
        <f t="shared" si="6"/>
      </c>
      <c r="I11" s="19">
        <f t="shared" si="7"/>
      </c>
      <c r="K11" s="24" t="s">
        <v>50</v>
      </c>
      <c r="L11" s="25" t="str">
        <f>IF(Armor_Bonus&gt;6,"Close",IF(Armor_Bonus&gt;4,"Open",IF(Armor_Bonus&gt;2,"Cap","None")))</f>
        <v>None</v>
      </c>
    </row>
    <row r="12" spans="1:9" ht="14.25" customHeight="1" thickBot="1">
      <c r="A12" s="179" t="s">
        <v>124</v>
      </c>
      <c r="B12" s="179" t="s">
        <v>123</v>
      </c>
      <c r="C12" s="122">
        <f t="shared" si="1"/>
      </c>
      <c r="D12" s="122">
        <f t="shared" si="2"/>
      </c>
      <c r="E12" s="20">
        <f t="shared" si="3"/>
      </c>
      <c r="F12" s="20">
        <f t="shared" si="4"/>
      </c>
      <c r="G12" s="117">
        <f t="shared" si="5"/>
      </c>
      <c r="H12" s="20">
        <f t="shared" si="6"/>
      </c>
      <c r="I12" s="21">
        <f t="shared" si="7"/>
      </c>
    </row>
    <row r="13" spans="1:12" ht="14.25" customHeight="1" thickBot="1">
      <c r="A13" s="136" t="s">
        <v>124</v>
      </c>
      <c r="B13" s="136" t="s">
        <v>123</v>
      </c>
      <c r="C13" s="123">
        <f t="shared" si="1"/>
      </c>
      <c r="D13" s="123">
        <f t="shared" si="2"/>
      </c>
      <c r="E13" s="22">
        <f t="shared" si="3"/>
      </c>
      <c r="F13" s="22">
        <f t="shared" si="4"/>
      </c>
      <c r="G13" s="118">
        <f t="shared" si="5"/>
      </c>
      <c r="H13" s="22">
        <f t="shared" si="6"/>
      </c>
      <c r="I13" s="19">
        <f t="shared" si="7"/>
      </c>
      <c r="K13" s="159" t="s">
        <v>49</v>
      </c>
      <c r="L13" s="160"/>
    </row>
    <row r="14" spans="1:12" ht="14.25" customHeight="1">
      <c r="A14" s="179" t="s">
        <v>124</v>
      </c>
      <c r="B14" s="179" t="s">
        <v>123</v>
      </c>
      <c r="C14" s="122">
        <f t="shared" si="1"/>
      </c>
      <c r="D14" s="122">
        <f t="shared" si="2"/>
      </c>
      <c r="E14" s="20">
        <f t="shared" si="3"/>
      </c>
      <c r="F14" s="20">
        <f t="shared" si="4"/>
      </c>
      <c r="G14" s="117">
        <f t="shared" si="5"/>
      </c>
      <c r="H14" s="20">
        <f t="shared" si="6"/>
      </c>
      <c r="I14" s="21">
        <f t="shared" si="7"/>
      </c>
      <c r="K14" s="153" t="str">
        <f>IF(SUM($C$3:$C$30)&gt;12,VLOOKUP("MSG001",tbl_messages,4,FALSE),IF(SUM($D$3:$D$30)&gt;8,VLOOKUP("MSG002",tbl_messages,4,FALSE),VLOOKUP("MSG003",tbl_messages,4,FALSE)))</f>
        <v>Instuctions: Key in the torso rating and limb rating for each material used. The results will be displayed in the totals box above - MSG003</v>
      </c>
      <c r="L14" s="154"/>
    </row>
    <row r="15" spans="1:12" ht="14.25" customHeight="1">
      <c r="A15" s="136" t="s">
        <v>124</v>
      </c>
      <c r="B15" s="136" t="s">
        <v>123</v>
      </c>
      <c r="C15" s="123">
        <f t="shared" si="1"/>
      </c>
      <c r="D15" s="123">
        <f t="shared" si="2"/>
      </c>
      <c r="E15" s="22">
        <f t="shared" si="3"/>
      </c>
      <c r="F15" s="22">
        <f t="shared" si="4"/>
      </c>
      <c r="G15" s="118">
        <f t="shared" si="5"/>
      </c>
      <c r="H15" s="22">
        <f t="shared" si="6"/>
      </c>
      <c r="I15" s="19">
        <f t="shared" si="7"/>
      </c>
      <c r="K15" s="155"/>
      <c r="L15" s="156"/>
    </row>
    <row r="16" spans="1:12" ht="14.25" customHeight="1">
      <c r="A16" s="179" t="s">
        <v>124</v>
      </c>
      <c r="B16" s="179" t="s">
        <v>123</v>
      </c>
      <c r="C16" s="122">
        <f t="shared" si="1"/>
      </c>
      <c r="D16" s="122">
        <f t="shared" si="2"/>
      </c>
      <c r="E16" s="20">
        <f t="shared" si="3"/>
      </c>
      <c r="F16" s="20">
        <f t="shared" si="4"/>
      </c>
      <c r="G16" s="117">
        <f t="shared" si="5"/>
      </c>
      <c r="H16" s="20">
        <f t="shared" si="6"/>
      </c>
      <c r="I16" s="21">
        <f t="shared" si="7"/>
      </c>
      <c r="K16" s="155"/>
      <c r="L16" s="156"/>
    </row>
    <row r="17" spans="1:12" ht="14.25" customHeight="1">
      <c r="A17" s="136" t="s">
        <v>124</v>
      </c>
      <c r="B17" s="136" t="s">
        <v>123</v>
      </c>
      <c r="C17" s="123">
        <f t="shared" si="1"/>
      </c>
      <c r="D17" s="123">
        <f t="shared" si="2"/>
      </c>
      <c r="E17" s="22">
        <f t="shared" si="3"/>
      </c>
      <c r="F17" s="22">
        <f t="shared" si="4"/>
      </c>
      <c r="G17" s="118">
        <f t="shared" si="5"/>
      </c>
      <c r="H17" s="22">
        <f t="shared" si="6"/>
      </c>
      <c r="I17" s="19">
        <f t="shared" si="7"/>
      </c>
      <c r="K17" s="155"/>
      <c r="L17" s="156"/>
    </row>
    <row r="18" spans="1:12" ht="14.25" customHeight="1">
      <c r="A18" s="179" t="s">
        <v>124</v>
      </c>
      <c r="B18" s="179" t="s">
        <v>123</v>
      </c>
      <c r="C18" s="122">
        <f t="shared" si="1"/>
      </c>
      <c r="D18" s="122">
        <f t="shared" si="2"/>
      </c>
      <c r="E18" s="20">
        <f t="shared" si="3"/>
      </c>
      <c r="F18" s="20">
        <f t="shared" si="4"/>
      </c>
      <c r="G18" s="117">
        <f t="shared" si="5"/>
      </c>
      <c r="H18" s="20">
        <f t="shared" si="6"/>
      </c>
      <c r="I18" s="21">
        <f t="shared" si="7"/>
      </c>
      <c r="K18" s="155"/>
      <c r="L18" s="156"/>
    </row>
    <row r="19" spans="1:12" ht="14.25" customHeight="1">
      <c r="A19" s="136" t="s">
        <v>124</v>
      </c>
      <c r="B19" s="136" t="s">
        <v>123</v>
      </c>
      <c r="C19" s="123">
        <f t="shared" si="1"/>
      </c>
      <c r="D19" s="123">
        <f t="shared" si="2"/>
      </c>
      <c r="E19" s="22">
        <f t="shared" si="3"/>
      </c>
      <c r="F19" s="22">
        <f t="shared" si="4"/>
      </c>
      <c r="G19" s="118">
        <f t="shared" si="5"/>
      </c>
      <c r="H19" s="22">
        <f t="shared" si="6"/>
      </c>
      <c r="I19" s="19">
        <f t="shared" si="7"/>
      </c>
      <c r="K19" s="155"/>
      <c r="L19" s="156"/>
    </row>
    <row r="20" spans="1:12" ht="14.25" customHeight="1">
      <c r="A20" s="179" t="s">
        <v>124</v>
      </c>
      <c r="B20" s="179" t="s">
        <v>123</v>
      </c>
      <c r="C20" s="122">
        <f t="shared" si="1"/>
      </c>
      <c r="D20" s="122">
        <f t="shared" si="2"/>
      </c>
      <c r="E20" s="20">
        <f t="shared" si="3"/>
      </c>
      <c r="F20" s="20">
        <f t="shared" si="4"/>
      </c>
      <c r="G20" s="117">
        <f t="shared" si="5"/>
      </c>
      <c r="H20" s="20">
        <f t="shared" si="6"/>
      </c>
      <c r="I20" s="21">
        <f t="shared" si="7"/>
      </c>
      <c r="K20" s="155"/>
      <c r="L20" s="156"/>
    </row>
    <row r="21" spans="1:12" ht="14.25" customHeight="1">
      <c r="A21" s="136" t="s">
        <v>124</v>
      </c>
      <c r="B21" s="136" t="s">
        <v>123</v>
      </c>
      <c r="C21" s="123">
        <f t="shared" si="1"/>
      </c>
      <c r="D21" s="123">
        <f t="shared" si="2"/>
      </c>
      <c r="E21" s="22">
        <f t="shared" si="3"/>
      </c>
      <c r="F21" s="22">
        <f t="shared" si="4"/>
      </c>
      <c r="G21" s="118">
        <f t="shared" si="5"/>
      </c>
      <c r="H21" s="22">
        <f t="shared" si="6"/>
      </c>
      <c r="I21" s="19">
        <f t="shared" si="7"/>
      </c>
      <c r="K21" s="155"/>
      <c r="L21" s="156"/>
    </row>
    <row r="22" spans="1:12" ht="14.25" customHeight="1" thickBot="1">
      <c r="A22" s="180" t="s">
        <v>124</v>
      </c>
      <c r="B22" s="180" t="s">
        <v>123</v>
      </c>
      <c r="C22" s="124">
        <f t="shared" si="1"/>
      </c>
      <c r="D22" s="124">
        <f t="shared" si="2"/>
      </c>
      <c r="E22" s="125">
        <f t="shared" si="3"/>
      </c>
      <c r="F22" s="125">
        <f t="shared" si="4"/>
      </c>
      <c r="G22" s="126">
        <f t="shared" si="5"/>
      </c>
      <c r="H22" s="125">
        <f t="shared" si="6"/>
      </c>
      <c r="I22" s="127">
        <f t="shared" si="7"/>
      </c>
      <c r="K22" s="155"/>
      <c r="L22" s="156"/>
    </row>
    <row r="23" spans="1:12" ht="12.75">
      <c r="A23"/>
      <c r="B23"/>
      <c r="K23" s="155"/>
      <c r="L23" s="156"/>
    </row>
    <row r="24" spans="1:12" ht="12.75">
      <c r="A24"/>
      <c r="B24"/>
      <c r="K24" s="155"/>
      <c r="L24" s="156"/>
    </row>
    <row r="25" spans="1:12" ht="12.75">
      <c r="A25"/>
      <c r="B25"/>
      <c r="K25" s="155"/>
      <c r="L25" s="156"/>
    </row>
    <row r="26" spans="1:12" ht="12.75">
      <c r="A26"/>
      <c r="B26"/>
      <c r="K26" s="155"/>
      <c r="L26" s="156"/>
    </row>
    <row r="27" spans="1:12" ht="12.75">
      <c r="A27"/>
      <c r="B27"/>
      <c r="K27" s="155"/>
      <c r="L27" s="156"/>
    </row>
    <row r="28" spans="1:12" ht="12.75">
      <c r="A28"/>
      <c r="B28"/>
      <c r="K28" s="155"/>
      <c r="L28" s="156"/>
    </row>
    <row r="29" spans="1:12" ht="12.75">
      <c r="A29"/>
      <c r="B29"/>
      <c r="K29" s="155"/>
      <c r="L29" s="156"/>
    </row>
    <row r="30" spans="1:12" ht="13.5" thickBot="1">
      <c r="A30"/>
      <c r="B30"/>
      <c r="K30" s="157"/>
      <c r="L30" s="158"/>
    </row>
    <row r="31" spans="1:2" ht="12.75">
      <c r="A31"/>
      <c r="B31"/>
    </row>
    <row r="32" spans="1:2" ht="12.75">
      <c r="A32"/>
      <c r="B32"/>
    </row>
    <row r="33" spans="1:2" ht="12.75">
      <c r="A33"/>
      <c r="B33"/>
    </row>
    <row r="34" spans="1:2" ht="12.75">
      <c r="A34"/>
      <c r="B34"/>
    </row>
    <row r="35" spans="1:2" ht="12.75">
      <c r="A35"/>
      <c r="B35"/>
    </row>
    <row r="36" spans="1:2" ht="12.75">
      <c r="A36"/>
      <c r="B36"/>
    </row>
    <row r="37" spans="1:2" ht="12.75">
      <c r="A37"/>
      <c r="B37"/>
    </row>
    <row r="38" spans="1:2" ht="12.75">
      <c r="A38"/>
      <c r="B38"/>
    </row>
    <row r="39" spans="1:2" ht="12.75">
      <c r="A39"/>
      <c r="B39"/>
    </row>
    <row r="40" spans="1:2" ht="12.75">
      <c r="A40"/>
      <c r="B40"/>
    </row>
    <row r="41" spans="1:2" ht="12.75">
      <c r="A41"/>
      <c r="B41"/>
    </row>
    <row r="42" spans="1:2" ht="12.75">
      <c r="A42"/>
      <c r="B42"/>
    </row>
    <row r="43" spans="1:2" ht="12.75">
      <c r="A43"/>
      <c r="B43"/>
    </row>
    <row r="44" spans="1:2" ht="12.75">
      <c r="A44"/>
      <c r="B44"/>
    </row>
    <row r="45" spans="1:2" ht="12.75">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row r="65" spans="1:2" ht="12.75">
      <c r="A65"/>
      <c r="B65"/>
    </row>
    <row r="66" spans="1:2" ht="12.75">
      <c r="A66"/>
      <c r="B66"/>
    </row>
    <row r="67" spans="1:2" ht="12.75">
      <c r="A67"/>
      <c r="B67"/>
    </row>
    <row r="68" spans="1:2" ht="12.75">
      <c r="A68"/>
      <c r="B68"/>
    </row>
    <row r="69" spans="1:2" ht="12.75">
      <c r="A69"/>
      <c r="B69"/>
    </row>
    <row r="70" spans="1:2" ht="12.75">
      <c r="A70"/>
      <c r="B70"/>
    </row>
    <row r="71" spans="1:2" ht="12.75">
      <c r="A71"/>
      <c r="B71"/>
    </row>
    <row r="72" spans="1:2" ht="12.75">
      <c r="A72"/>
      <c r="B72"/>
    </row>
    <row r="73" spans="1:2" ht="12.75">
      <c r="A73"/>
      <c r="B73"/>
    </row>
    <row r="74" spans="1:2" ht="12.75">
      <c r="A74"/>
      <c r="B74"/>
    </row>
    <row r="75" spans="1:2" ht="12.75">
      <c r="A75"/>
      <c r="B75"/>
    </row>
    <row r="76" spans="1:2" ht="12.75">
      <c r="A76"/>
      <c r="B76"/>
    </row>
    <row r="77" spans="1:2" ht="12.75">
      <c r="A77"/>
      <c r="B77"/>
    </row>
    <row r="78" spans="1:2" ht="12.75">
      <c r="A78"/>
      <c r="B78"/>
    </row>
    <row r="79" spans="1:2" ht="12.75">
      <c r="A79"/>
      <c r="B79"/>
    </row>
    <row r="80" spans="1:2" ht="12.75">
      <c r="A80"/>
      <c r="B80"/>
    </row>
    <row r="81" spans="1:2" ht="12.75">
      <c r="A81"/>
      <c r="B81"/>
    </row>
    <row r="82" spans="1:2" ht="12.75">
      <c r="A82"/>
      <c r="B82"/>
    </row>
    <row r="83" spans="1:2" ht="12.75">
      <c r="A83"/>
      <c r="B83"/>
    </row>
    <row r="84" spans="1:2" ht="12.75">
      <c r="A84"/>
      <c r="B84"/>
    </row>
    <row r="85" spans="1:2" ht="12.75">
      <c r="A85"/>
      <c r="B85"/>
    </row>
    <row r="86" spans="1:2" ht="12.75">
      <c r="A86"/>
      <c r="B86"/>
    </row>
    <row r="87" spans="1:2" ht="12.75">
      <c r="A87"/>
      <c r="B87"/>
    </row>
    <row r="88" spans="1:2" ht="12.75">
      <c r="A88"/>
      <c r="B88"/>
    </row>
    <row r="89" spans="1:2" ht="12.75">
      <c r="A89"/>
      <c r="B89"/>
    </row>
    <row r="90" spans="1:2" ht="12.75">
      <c r="A90"/>
      <c r="B90"/>
    </row>
    <row r="91" spans="1:2" ht="12.75">
      <c r="A91"/>
      <c r="B91"/>
    </row>
    <row r="92" spans="1:2" ht="12.75">
      <c r="A92"/>
      <c r="B92"/>
    </row>
    <row r="93" spans="1:2" ht="12.75">
      <c r="A93"/>
      <c r="B93"/>
    </row>
    <row r="94" spans="1:2" ht="12.75">
      <c r="A94"/>
      <c r="B94"/>
    </row>
    <row r="95" spans="1:2" ht="12.75">
      <c r="A95"/>
      <c r="B95"/>
    </row>
    <row r="96" spans="1:2" ht="12.75">
      <c r="A96"/>
      <c r="B96"/>
    </row>
    <row r="97" spans="1:2" ht="12.75">
      <c r="A97"/>
      <c r="B97"/>
    </row>
    <row r="98" spans="1:2" ht="12.75">
      <c r="A98"/>
      <c r="B98"/>
    </row>
    <row r="99" spans="1:2" ht="12.75">
      <c r="A99"/>
      <c r="B99"/>
    </row>
    <row r="100" spans="1:2" ht="12.75">
      <c r="A100"/>
      <c r="B100"/>
    </row>
    <row r="101" spans="1:2" ht="12.75">
      <c r="A101"/>
      <c r="B101"/>
    </row>
    <row r="102" spans="1:2" ht="12.75">
      <c r="A102"/>
      <c r="B102"/>
    </row>
    <row r="103" spans="1:2" ht="12.75">
      <c r="A103"/>
      <c r="B103"/>
    </row>
    <row r="104" spans="1:2" ht="12.75">
      <c r="A104"/>
      <c r="B104"/>
    </row>
    <row r="105" spans="1:2" ht="12.75">
      <c r="A105"/>
      <c r="B105"/>
    </row>
    <row r="106" spans="1:2" ht="12.75">
      <c r="A106"/>
      <c r="B106"/>
    </row>
    <row r="107" spans="1:2" ht="12.75">
      <c r="A107"/>
      <c r="B107"/>
    </row>
    <row r="108" spans="1:2" ht="12.75">
      <c r="A108"/>
      <c r="B108"/>
    </row>
    <row r="109" spans="1:2" ht="12.75">
      <c r="A109"/>
      <c r="B109"/>
    </row>
    <row r="110" spans="1:2" ht="12.75">
      <c r="A110"/>
      <c r="B110"/>
    </row>
    <row r="111" spans="1:2" ht="12.75">
      <c r="A111"/>
      <c r="B111"/>
    </row>
    <row r="112" spans="1:2" ht="12.75">
      <c r="A112"/>
      <c r="B112"/>
    </row>
    <row r="113" spans="1:2" ht="12.75">
      <c r="A113"/>
      <c r="B113"/>
    </row>
    <row r="114" spans="1:2" ht="12.75">
      <c r="A114"/>
      <c r="B114"/>
    </row>
    <row r="115" spans="1:2" ht="12.75">
      <c r="A115"/>
      <c r="B115"/>
    </row>
    <row r="116" spans="1:2" ht="12.75">
      <c r="A116"/>
      <c r="B116"/>
    </row>
    <row r="117" spans="1:2" ht="12.75">
      <c r="A117"/>
      <c r="B117"/>
    </row>
    <row r="118" spans="1:2" ht="12.75">
      <c r="A118"/>
      <c r="B118"/>
    </row>
    <row r="119" spans="1:2" ht="12.75">
      <c r="A119"/>
      <c r="B119"/>
    </row>
    <row r="120" spans="1:2" ht="12.75">
      <c r="A120"/>
      <c r="B120"/>
    </row>
    <row r="121" spans="1:2" ht="12.75">
      <c r="A121"/>
      <c r="B121"/>
    </row>
    <row r="122" spans="1:2" ht="12.75">
      <c r="A122"/>
      <c r="B122"/>
    </row>
    <row r="123" spans="1:2" ht="12.75">
      <c r="A123"/>
      <c r="B123"/>
    </row>
    <row r="124" spans="1:2" ht="12.75">
      <c r="A124"/>
      <c r="B124"/>
    </row>
    <row r="125" spans="1:2" ht="12.75">
      <c r="A125"/>
      <c r="B125"/>
    </row>
    <row r="126" spans="1:2" ht="12.75">
      <c r="A126"/>
      <c r="B126"/>
    </row>
    <row r="127" spans="1:2" ht="12.75">
      <c r="A127"/>
      <c r="B127"/>
    </row>
    <row r="128" spans="1:2" ht="12.75">
      <c r="A128"/>
      <c r="B128"/>
    </row>
    <row r="129" spans="1:2" ht="12.75">
      <c r="A129"/>
      <c r="B129"/>
    </row>
    <row r="130" spans="1:2" ht="12.75">
      <c r="A130"/>
      <c r="B130"/>
    </row>
    <row r="131" spans="1:2" ht="12.75">
      <c r="A131"/>
      <c r="B131"/>
    </row>
    <row r="132" spans="1:2" ht="12.75">
      <c r="A132"/>
      <c r="B132"/>
    </row>
    <row r="133" spans="1:2" ht="12.75">
      <c r="A133"/>
      <c r="B133"/>
    </row>
    <row r="134" spans="1:2" ht="12.75">
      <c r="A134"/>
      <c r="B134"/>
    </row>
    <row r="135" spans="1:2" ht="12.75">
      <c r="A135"/>
      <c r="B135"/>
    </row>
    <row r="136" spans="1:2" ht="12.75">
      <c r="A136"/>
      <c r="B136"/>
    </row>
    <row r="137" spans="1:2" ht="12.75">
      <c r="A137"/>
      <c r="B137"/>
    </row>
    <row r="138" spans="1:2" ht="12.75">
      <c r="A138"/>
      <c r="B138"/>
    </row>
    <row r="139" spans="1:2" ht="12.75">
      <c r="A139"/>
      <c r="B139"/>
    </row>
    <row r="140" spans="1:2" ht="12.75">
      <c r="A140"/>
      <c r="B140"/>
    </row>
    <row r="141" spans="1:2" ht="12.75">
      <c r="A141"/>
      <c r="B141"/>
    </row>
    <row r="142" spans="1:2" ht="12.75">
      <c r="A142"/>
      <c r="B142"/>
    </row>
    <row r="143" spans="1:2" ht="12.75">
      <c r="A143"/>
      <c r="B143"/>
    </row>
    <row r="144" spans="1:2" ht="12.75">
      <c r="A144"/>
      <c r="B144"/>
    </row>
    <row r="145" spans="1:2" ht="12.75">
      <c r="A145"/>
      <c r="B145"/>
    </row>
    <row r="146" spans="1:2" ht="12.75">
      <c r="A146"/>
      <c r="B146"/>
    </row>
    <row r="147" spans="1:2" ht="12.75">
      <c r="A147"/>
      <c r="B147"/>
    </row>
    <row r="148" spans="1:2" ht="12.75">
      <c r="A148"/>
      <c r="B148"/>
    </row>
    <row r="149" spans="1:2" ht="12.75">
      <c r="A149"/>
      <c r="B149"/>
    </row>
    <row r="150" spans="1:2" ht="12.75">
      <c r="A150"/>
      <c r="B150"/>
    </row>
    <row r="151" spans="1:2" ht="12.75">
      <c r="A151"/>
      <c r="B151"/>
    </row>
    <row r="152" spans="1:2" ht="12.75">
      <c r="A152"/>
      <c r="B152"/>
    </row>
    <row r="153" spans="1:2" ht="12.75">
      <c r="A153"/>
      <c r="B153"/>
    </row>
    <row r="154" spans="1:2" ht="12.75">
      <c r="A154"/>
      <c r="B154"/>
    </row>
    <row r="155" spans="1:2" ht="12.75">
      <c r="A155"/>
      <c r="B155"/>
    </row>
    <row r="156" spans="1:2" ht="12.75">
      <c r="A156"/>
      <c r="B156"/>
    </row>
    <row r="157" spans="1:2" ht="12.75">
      <c r="A157"/>
      <c r="B157"/>
    </row>
    <row r="158" spans="1:2" ht="12.75">
      <c r="A158"/>
      <c r="B158"/>
    </row>
    <row r="159" spans="1:2" ht="12.75">
      <c r="A159"/>
      <c r="B159"/>
    </row>
    <row r="160" spans="1:2" ht="12.75">
      <c r="A160"/>
      <c r="B160"/>
    </row>
    <row r="161" spans="1:2" ht="12.75">
      <c r="A161"/>
      <c r="B161"/>
    </row>
    <row r="162" spans="1:2" ht="12.75">
      <c r="A162"/>
      <c r="B162"/>
    </row>
    <row r="163" spans="1:2" ht="12.75">
      <c r="A163"/>
      <c r="B163"/>
    </row>
    <row r="164" spans="1:2" ht="12.75">
      <c r="A164"/>
      <c r="B164"/>
    </row>
    <row r="165" spans="1:2" ht="12.75">
      <c r="A165"/>
      <c r="B165"/>
    </row>
    <row r="166" spans="1:2" ht="12.75">
      <c r="A166"/>
      <c r="B166"/>
    </row>
    <row r="167" spans="1:2" ht="12.75">
      <c r="A167"/>
      <c r="B167"/>
    </row>
    <row r="168" spans="1:2" ht="12.75">
      <c r="A168"/>
      <c r="B168"/>
    </row>
    <row r="169" spans="1:2" ht="12.75">
      <c r="A169"/>
      <c r="B169"/>
    </row>
    <row r="170" spans="1:2" ht="12.75">
      <c r="A170"/>
      <c r="B170"/>
    </row>
    <row r="171" spans="1:2" ht="12.75">
      <c r="A171"/>
      <c r="B171"/>
    </row>
    <row r="172" spans="1:2" ht="12.75">
      <c r="A172"/>
      <c r="B172"/>
    </row>
    <row r="173" spans="1:2" ht="12.75">
      <c r="A173"/>
      <c r="B173"/>
    </row>
    <row r="174" spans="1:2" ht="12.75">
      <c r="A174"/>
      <c r="B174"/>
    </row>
    <row r="175" spans="1:2" ht="12.75">
      <c r="A175"/>
      <c r="B175"/>
    </row>
    <row r="176" spans="1:2" ht="12.75">
      <c r="A176"/>
      <c r="B176"/>
    </row>
    <row r="177" spans="1:2" ht="12.75">
      <c r="A177"/>
      <c r="B177"/>
    </row>
    <row r="178" spans="1:2" ht="12.75">
      <c r="A178"/>
      <c r="B178"/>
    </row>
    <row r="179" spans="1:2" ht="12.75">
      <c r="A179"/>
      <c r="B179"/>
    </row>
    <row r="180" spans="1:2" ht="12.75">
      <c r="A180"/>
      <c r="B180"/>
    </row>
    <row r="181" spans="1:2" ht="12.75">
      <c r="A181"/>
      <c r="B181"/>
    </row>
    <row r="182" spans="1:2" ht="12.75">
      <c r="A182"/>
      <c r="B182"/>
    </row>
    <row r="183" spans="1:2" ht="12.75">
      <c r="A183"/>
      <c r="B183"/>
    </row>
    <row r="184" spans="1:2" ht="12.75">
      <c r="A184"/>
      <c r="B184"/>
    </row>
    <row r="185" spans="1:2" ht="12.75">
      <c r="A185"/>
      <c r="B185"/>
    </row>
    <row r="186" spans="1:2" ht="12.75">
      <c r="A186"/>
      <c r="B186"/>
    </row>
    <row r="187" spans="1:2" ht="12.75">
      <c r="A187"/>
      <c r="B187"/>
    </row>
    <row r="188" spans="1:2" ht="12.75">
      <c r="A188"/>
      <c r="B188"/>
    </row>
    <row r="189" spans="1:2" ht="12.75">
      <c r="A189"/>
      <c r="B189"/>
    </row>
    <row r="190" spans="1:2" ht="12.75">
      <c r="A190"/>
      <c r="B190"/>
    </row>
    <row r="191" spans="1:2" ht="12.75">
      <c r="A191"/>
      <c r="B191"/>
    </row>
    <row r="192" spans="1:2" ht="12.75">
      <c r="A192"/>
      <c r="B192"/>
    </row>
    <row r="193" spans="1:2" ht="12.75">
      <c r="A193"/>
      <c r="B193"/>
    </row>
    <row r="194" spans="1:2" ht="12.75">
      <c r="A194"/>
      <c r="B194"/>
    </row>
    <row r="195" spans="1:2" ht="12.75">
      <c r="A195"/>
      <c r="B195"/>
    </row>
    <row r="196" spans="1:2" ht="12.75">
      <c r="A196"/>
      <c r="B196"/>
    </row>
    <row r="197" spans="1:2" ht="12.75">
      <c r="A197"/>
      <c r="B197"/>
    </row>
    <row r="198" spans="1:2" ht="12.75">
      <c r="A198"/>
      <c r="B198"/>
    </row>
    <row r="199" spans="1:2" ht="12.75">
      <c r="A199"/>
      <c r="B199"/>
    </row>
    <row r="200" spans="1:2" ht="12.75">
      <c r="A200"/>
      <c r="B200"/>
    </row>
    <row r="201" spans="1:2" ht="12.75">
      <c r="A201"/>
      <c r="B201"/>
    </row>
    <row r="202" spans="1:2" ht="12.75">
      <c r="A202"/>
      <c r="B202"/>
    </row>
    <row r="203" spans="1:2" ht="12.75">
      <c r="A203"/>
      <c r="B203"/>
    </row>
    <row r="204" spans="1:2" ht="12.75">
      <c r="A204"/>
      <c r="B204"/>
    </row>
    <row r="205" spans="1:2" ht="12.75">
      <c r="A205"/>
      <c r="B205"/>
    </row>
    <row r="206" spans="1:2" ht="12.75">
      <c r="A206"/>
      <c r="B206"/>
    </row>
    <row r="207" spans="1:2" ht="12.75">
      <c r="A207"/>
      <c r="B207"/>
    </row>
    <row r="208" spans="1:2" ht="12.75">
      <c r="A208"/>
      <c r="B208"/>
    </row>
    <row r="209" spans="1:2" ht="12.75">
      <c r="A209"/>
      <c r="B209"/>
    </row>
    <row r="210" spans="1:2" ht="12.75">
      <c r="A210"/>
      <c r="B210"/>
    </row>
    <row r="211" spans="1:2" ht="12.75">
      <c r="A211"/>
      <c r="B211"/>
    </row>
    <row r="212" spans="1:2" ht="12.75">
      <c r="A212"/>
      <c r="B212"/>
    </row>
    <row r="213" spans="1:2" ht="12.75">
      <c r="A213"/>
      <c r="B213"/>
    </row>
    <row r="214" spans="1:2" ht="12.75">
      <c r="A214"/>
      <c r="B214"/>
    </row>
    <row r="215" spans="1:2" ht="12.75">
      <c r="A215"/>
      <c r="B215"/>
    </row>
    <row r="216" spans="1:2" ht="12.75">
      <c r="A216"/>
      <c r="B216"/>
    </row>
    <row r="217" spans="1:2" ht="12.75">
      <c r="A217"/>
      <c r="B217"/>
    </row>
    <row r="218" spans="1:2" ht="12.75">
      <c r="A218"/>
      <c r="B218"/>
    </row>
    <row r="219" spans="1:2" ht="12.75">
      <c r="A219"/>
      <c r="B219"/>
    </row>
    <row r="220" spans="1:2" ht="12.75">
      <c r="A220"/>
      <c r="B220"/>
    </row>
    <row r="221" spans="1:2" ht="12.75">
      <c r="A221"/>
      <c r="B221"/>
    </row>
    <row r="222" spans="1:2" ht="12.75">
      <c r="A222"/>
      <c r="B222"/>
    </row>
    <row r="223" spans="1:2" ht="12.75">
      <c r="A223"/>
      <c r="B223"/>
    </row>
    <row r="224" spans="1:2" ht="12.75">
      <c r="A224"/>
      <c r="B224"/>
    </row>
    <row r="225" spans="1:2" ht="12.75">
      <c r="A225"/>
      <c r="B225"/>
    </row>
    <row r="226" spans="1:2" ht="12.75">
      <c r="A226"/>
      <c r="B226"/>
    </row>
    <row r="227" spans="1:2" ht="12.75">
      <c r="A227"/>
      <c r="B227"/>
    </row>
    <row r="228" spans="1:2" ht="12.75">
      <c r="A228"/>
      <c r="B228"/>
    </row>
    <row r="229" spans="1:2" ht="12.75">
      <c r="A229"/>
      <c r="B229"/>
    </row>
    <row r="230" spans="1:2" ht="12.75">
      <c r="A230"/>
      <c r="B230"/>
    </row>
    <row r="231" spans="1:2" ht="12.75">
      <c r="A231"/>
      <c r="B231"/>
    </row>
    <row r="232" spans="1:2" ht="12.75">
      <c r="A232"/>
      <c r="B232"/>
    </row>
    <row r="233" spans="1:2" ht="12.75">
      <c r="A233"/>
      <c r="B233"/>
    </row>
    <row r="234" spans="1:2" ht="12.75">
      <c r="A234"/>
      <c r="B234"/>
    </row>
    <row r="235" spans="1:2" ht="12.75">
      <c r="A235"/>
      <c r="B235"/>
    </row>
    <row r="236" spans="1:2" ht="12.75">
      <c r="A236"/>
      <c r="B236"/>
    </row>
    <row r="237" spans="1:2" ht="12.75">
      <c r="A237"/>
      <c r="B237"/>
    </row>
    <row r="238" spans="1:2" ht="12.75">
      <c r="A238"/>
      <c r="B238"/>
    </row>
    <row r="239" spans="1:2" ht="12.75">
      <c r="A239"/>
      <c r="B239"/>
    </row>
    <row r="240" spans="1:2" ht="12.75">
      <c r="A240"/>
      <c r="B240"/>
    </row>
    <row r="241" spans="1:2" ht="12.75">
      <c r="A241"/>
      <c r="B241"/>
    </row>
    <row r="242" spans="1:2" ht="12.75">
      <c r="A242"/>
      <c r="B242"/>
    </row>
    <row r="243" spans="1:2" ht="12.75">
      <c r="A243"/>
      <c r="B243"/>
    </row>
    <row r="244" spans="1:2" ht="12.75">
      <c r="A244"/>
      <c r="B244"/>
    </row>
    <row r="245" spans="1:2" ht="12.75">
      <c r="A245"/>
      <c r="B245"/>
    </row>
    <row r="246" spans="1:2" ht="12.75">
      <c r="A246"/>
      <c r="B246"/>
    </row>
    <row r="247" spans="1:2" ht="12.75">
      <c r="A247"/>
      <c r="B247"/>
    </row>
    <row r="248" spans="1:2" ht="12.75">
      <c r="A248"/>
      <c r="B248"/>
    </row>
    <row r="249" spans="1:2" ht="12.75">
      <c r="A249"/>
      <c r="B249"/>
    </row>
    <row r="250" spans="1:2" ht="12.75">
      <c r="A250"/>
      <c r="B250"/>
    </row>
    <row r="251" spans="1:2" ht="12.75">
      <c r="A251"/>
      <c r="B251"/>
    </row>
    <row r="252" spans="1:2" ht="12.75">
      <c r="A252"/>
      <c r="B252"/>
    </row>
    <row r="253" spans="1:2" ht="12.75">
      <c r="A253"/>
      <c r="B253"/>
    </row>
    <row r="254" spans="1:2" ht="12.75">
      <c r="A254"/>
      <c r="B254"/>
    </row>
    <row r="255" spans="1:2" ht="12.75">
      <c r="A255"/>
      <c r="B255"/>
    </row>
    <row r="256" spans="1:2" ht="12.75">
      <c r="A256"/>
      <c r="B256"/>
    </row>
    <row r="257" spans="1:2" ht="12.75">
      <c r="A257"/>
      <c r="B257"/>
    </row>
    <row r="258" spans="1:2" ht="12.75">
      <c r="A258"/>
      <c r="B258"/>
    </row>
    <row r="259" spans="1:2" ht="12.75">
      <c r="A259"/>
      <c r="B259"/>
    </row>
    <row r="260" spans="1:2" ht="12.75">
      <c r="A260"/>
      <c r="B260"/>
    </row>
    <row r="261" spans="1:2" ht="12.75">
      <c r="A261"/>
      <c r="B261"/>
    </row>
    <row r="262" spans="1:2" ht="12.75">
      <c r="A262"/>
      <c r="B262"/>
    </row>
    <row r="263" spans="1:2" ht="12.75">
      <c r="A263"/>
      <c r="B263"/>
    </row>
    <row r="264" spans="1:2" ht="12.75">
      <c r="A264"/>
      <c r="B264"/>
    </row>
    <row r="265" spans="1:2" ht="12.75">
      <c r="A265"/>
      <c r="B265"/>
    </row>
    <row r="266" spans="1:2" ht="12.75">
      <c r="A266"/>
      <c r="B266"/>
    </row>
  </sheetData>
  <sheetProtection sheet="1" objects="1" scenarios="1"/>
  <mergeCells count="4">
    <mergeCell ref="K14:L30"/>
    <mergeCell ref="K1:L1"/>
    <mergeCell ref="K13:L13"/>
    <mergeCell ref="A1:B1"/>
  </mergeCells>
  <conditionalFormatting sqref="K14">
    <cfRule type="expression" priority="1" dxfId="0" stopIfTrue="1">
      <formula>IF(VLOOKUP(RIGHT($K$14,6),tbl_messages,3,FALSE)="Info",1,0)</formula>
    </cfRule>
    <cfRule type="expression" priority="2" dxfId="1" stopIfTrue="1">
      <formula>IF(VLOOKUP(RIGHT($K$14,6),tbl_messages,3,FALSE)="Warn",1,0)</formula>
    </cfRule>
  </conditionalFormatting>
  <conditionalFormatting sqref="C1:I1">
    <cfRule type="expression" priority="3" dxfId="2" stopIfTrue="1">
      <formula>IF($A1="",IF($A65536&lt;&gt;"",1,0),0)</formula>
    </cfRule>
    <cfRule type="expression" priority="4" dxfId="3" stopIfTrue="1">
      <formula>IF($A1="",IF($A65536="",1,0),0)</formula>
    </cfRule>
  </conditionalFormatting>
  <conditionalFormatting sqref="A3:I22">
    <cfRule type="expression" priority="5" dxfId="2" stopIfTrue="1">
      <formula>0</formula>
    </cfRule>
    <cfRule type="expression" priority="6" dxfId="3" stopIfTrue="1">
      <formula>0</formula>
    </cfRule>
  </conditionalFormatting>
  <printOptions/>
  <pageMargins left="0.75" right="0.75" top="1" bottom="1" header="0.5" footer="0.5"/>
  <pageSetup horizontalDpi="1200" verticalDpi="12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Z202"/>
  <sheetViews>
    <sheetView workbookViewId="0" topLeftCell="A1">
      <selection activeCell="C9" sqref="C9"/>
    </sheetView>
  </sheetViews>
  <sheetFormatPr defaultColWidth="9.140625" defaultRowHeight="12.75"/>
  <cols>
    <col min="1" max="1" width="21.28125" style="4" customWidth="1"/>
    <col min="2" max="2" width="7.7109375" style="114" bestFit="1" customWidth="1"/>
    <col min="3" max="3" width="8.00390625" style="114" bestFit="1" customWidth="1"/>
    <col min="4" max="4" width="7.7109375" style="114" bestFit="1" customWidth="1"/>
    <col min="5" max="5" width="10.28125" style="4" customWidth="1"/>
    <col min="6" max="6" width="8.7109375" style="114" bestFit="1" customWidth="1"/>
    <col min="7" max="7" width="4.7109375" style="30" bestFit="1" customWidth="1"/>
    <col min="8" max="8" width="5.7109375" style="4" bestFit="1" customWidth="1"/>
    <col min="9" max="9" width="9.8515625" style="4" customWidth="1"/>
    <col min="10" max="10" width="5.8515625" style="4" customWidth="1"/>
    <col min="11" max="11" width="5.7109375" style="4" customWidth="1"/>
    <col min="12" max="12" width="6.421875" style="4" customWidth="1"/>
    <col min="13" max="14" width="5.7109375" style="4" customWidth="1"/>
    <col min="15" max="15" width="6.28125" style="4" customWidth="1"/>
    <col min="16" max="16" width="6.140625" style="4" customWidth="1"/>
    <col min="17" max="17" width="6.28125" style="4" customWidth="1"/>
    <col min="18" max="18" width="8.28125" style="4" customWidth="1"/>
    <col min="19" max="19" width="4.421875" style="4" bestFit="1" customWidth="1"/>
    <col min="20" max="21" width="9.57421875" style="4" bestFit="1" customWidth="1"/>
    <col min="22" max="23" width="9.140625" style="4" customWidth="1"/>
    <col min="26" max="16384" width="9.140625" style="4" customWidth="1"/>
  </cols>
  <sheetData>
    <row r="1" spans="1:26" s="28" customFormat="1" ht="15.75">
      <c r="A1" s="166" t="s">
        <v>30</v>
      </c>
      <c r="B1" s="167"/>
      <c r="C1" s="167"/>
      <c r="D1" s="167"/>
      <c r="E1" s="167"/>
      <c r="F1" s="167"/>
      <c r="G1" s="168"/>
      <c r="H1" s="163" t="s">
        <v>13</v>
      </c>
      <c r="I1" s="164"/>
      <c r="J1" s="164"/>
      <c r="K1" s="164"/>
      <c r="L1" s="164"/>
      <c r="M1" s="164"/>
      <c r="N1" s="164"/>
      <c r="O1" s="164"/>
      <c r="P1" s="164"/>
      <c r="Q1" s="164"/>
      <c r="R1" s="165"/>
      <c r="S1" s="4"/>
      <c r="T1" s="4"/>
      <c r="U1" s="4"/>
      <c r="V1" s="4"/>
      <c r="W1" s="4"/>
      <c r="X1"/>
      <c r="Y1"/>
      <c r="Z1" s="4"/>
    </row>
    <row r="2" spans="1:26" s="29" customFormat="1" ht="38.25">
      <c r="A2" s="15" t="s">
        <v>3</v>
      </c>
      <c r="B2" s="113" t="s">
        <v>9</v>
      </c>
      <c r="C2" s="113" t="s">
        <v>8</v>
      </c>
      <c r="D2" s="113" t="s">
        <v>7</v>
      </c>
      <c r="E2" s="14" t="s">
        <v>46</v>
      </c>
      <c r="F2" s="115" t="s">
        <v>10</v>
      </c>
      <c r="G2" s="31" t="s">
        <v>64</v>
      </c>
      <c r="H2" s="60" t="s">
        <v>69</v>
      </c>
      <c r="I2" s="61" t="s">
        <v>42</v>
      </c>
      <c r="J2" s="61" t="s">
        <v>70</v>
      </c>
      <c r="K2" s="61" t="s">
        <v>6</v>
      </c>
      <c r="L2" s="61" t="s">
        <v>12</v>
      </c>
      <c r="M2" s="61" t="s">
        <v>43</v>
      </c>
      <c r="N2" s="61" t="s">
        <v>44</v>
      </c>
      <c r="O2" s="61" t="s">
        <v>4</v>
      </c>
      <c r="P2" s="61" t="s">
        <v>19</v>
      </c>
      <c r="Q2" s="61" t="s">
        <v>45</v>
      </c>
      <c r="R2" s="62" t="s">
        <v>51</v>
      </c>
      <c r="S2" s="4"/>
      <c r="T2" s="4"/>
      <c r="U2" s="4"/>
      <c r="V2" s="4"/>
      <c r="W2" s="4"/>
      <c r="X2"/>
      <c r="Y2"/>
      <c r="Z2" s="4"/>
    </row>
    <row r="3" spans="1:18" ht="12.75">
      <c r="A3" s="11" t="s">
        <v>0</v>
      </c>
      <c r="B3" s="102">
        <v>2</v>
      </c>
      <c r="C3" s="102">
        <v>2</v>
      </c>
      <c r="D3" s="102">
        <v>2</v>
      </c>
      <c r="E3" s="84">
        <v>0.25</v>
      </c>
      <c r="F3" s="108">
        <f>IF($A3="","",ROUND((ROUND(((C3*(20-C3))+(D3*C3))/10,0))/2,0))</f>
        <v>2</v>
      </c>
      <c r="G3" s="32">
        <f>IF($A3="","",ROW()-2)</f>
        <v>1</v>
      </c>
      <c r="H3" s="63">
        <f aca="true" t="shared" si="0" ref="H3:H33">IF($A3="","",20)</f>
        <v>20</v>
      </c>
      <c r="I3" s="64">
        <f aca="true" t="shared" si="1" ref="I3:I66">IF($A3="","",ROUND($H3*$E3,0))</f>
        <v>5</v>
      </c>
      <c r="J3" s="64">
        <f aca="true" t="shared" si="2" ref="J3:J34">IF($A3="","",ROUND((VLOOKUP(B3,tbl_armor_factors,2,FALSE))*$H3,0))</f>
        <v>1</v>
      </c>
      <c r="K3" s="64">
        <f aca="true" t="shared" si="3" ref="K3:K34">IF($A3="","",ROUND((9-(VLOOKUP(F3,tbl_mobility_factors,2,FALSE))*$H3),0))</f>
        <v>8</v>
      </c>
      <c r="L3" s="64">
        <f aca="true" t="shared" si="4" ref="L3:L34">IF($A3="","",ROUND(((VLOOKUP(D3,tbl_bulk_factors,2,FALSE))*$H3),0))</f>
        <v>0</v>
      </c>
      <c r="M3" s="64">
        <f aca="true" t="shared" si="5" ref="M3:M66">IF($A3="","",IF($P3="Light",30,20))</f>
        <v>30</v>
      </c>
      <c r="N3" s="64">
        <f aca="true" t="shared" si="6" ref="N3:N66">IF($A3="","",IF($P3="Light",20,15))</f>
        <v>20</v>
      </c>
      <c r="O3" s="64">
        <f aca="true" t="shared" si="7" ref="O3:O34">IF($A3="","",((VLOOKUP(C3,tbl_weight_factors,2,FALSE))*$H3))</f>
        <v>10</v>
      </c>
      <c r="P3" s="64" t="str">
        <f aca="true" t="shared" si="8" ref="P3:P66">IF($A3="","",IF($O3&gt;44,"Heavy",IF($L3&lt;-5,"Heavy",IF($K3&lt;2,"Heavy",IF($O3&gt;34,"Medium",IF($L3&lt;-2,"Medium",IF($K3&lt;5,"Medium","Light")))))))</f>
        <v>Light</v>
      </c>
      <c r="Q3" s="65">
        <f aca="true" t="shared" si="9" ref="Q3:Q34">IF($A3="","",IF(8-$K3=0,0,IF(8-$K3&gt;0,((8-$K3)*5)/100,0.4)))</f>
        <v>0</v>
      </c>
      <c r="R3" s="66" t="str">
        <f aca="true" t="shared" si="10" ref="R3:R66">IF($A3="","",IF($J3&gt;6,"Close",IF($J3&gt;4,"Open",IF($J3&gt;2,"Cap","None"))))</f>
        <v>None</v>
      </c>
    </row>
    <row r="4" spans="1:18" ht="12.75">
      <c r="A4" s="12" t="s">
        <v>2</v>
      </c>
      <c r="B4" s="103">
        <v>8</v>
      </c>
      <c r="C4" s="103">
        <v>8</v>
      </c>
      <c r="D4" s="103">
        <v>8</v>
      </c>
      <c r="E4" s="86">
        <v>0.7</v>
      </c>
      <c r="F4" s="109">
        <f>IF($A4="","",ROUND((ROUND(((C4*(20-C4))+(D4*C4))/10,0))/2,0))</f>
        <v>8</v>
      </c>
      <c r="G4" s="32">
        <f>IF($A4="","",ROW()-2)</f>
        <v>2</v>
      </c>
      <c r="H4" s="67">
        <v>12</v>
      </c>
      <c r="I4" s="68">
        <f t="shared" si="1"/>
        <v>8</v>
      </c>
      <c r="J4" s="68">
        <f t="shared" si="2"/>
        <v>2</v>
      </c>
      <c r="K4" s="68">
        <f t="shared" si="3"/>
        <v>6</v>
      </c>
      <c r="L4" s="68">
        <f t="shared" si="4"/>
        <v>-1</v>
      </c>
      <c r="M4" s="68">
        <f t="shared" si="5"/>
        <v>30</v>
      </c>
      <c r="N4" s="68">
        <f t="shared" si="6"/>
        <v>20</v>
      </c>
      <c r="O4" s="68">
        <f t="shared" si="7"/>
        <v>15</v>
      </c>
      <c r="P4" s="68" t="str">
        <f t="shared" si="8"/>
        <v>Light</v>
      </c>
      <c r="Q4" s="69">
        <f t="shared" si="9"/>
        <v>0.1</v>
      </c>
      <c r="R4" s="70" t="str">
        <f t="shared" si="10"/>
        <v>None</v>
      </c>
    </row>
    <row r="5" spans="1:18" ht="12.75">
      <c r="A5" s="13" t="s">
        <v>14</v>
      </c>
      <c r="B5" s="104">
        <v>8</v>
      </c>
      <c r="C5" s="104">
        <v>6</v>
      </c>
      <c r="D5" s="104">
        <v>6</v>
      </c>
      <c r="E5" s="85">
        <v>1.25</v>
      </c>
      <c r="F5" s="110">
        <f aca="true" t="shared" si="11" ref="F5:F68">IF($A5="","",ROUND((ROUND(((C5*(20-C5))+(D5*C5))/10,0))/2,0))</f>
        <v>6</v>
      </c>
      <c r="G5" s="32">
        <v>3</v>
      </c>
      <c r="H5" s="71">
        <f t="shared" si="0"/>
        <v>20</v>
      </c>
      <c r="I5" s="72">
        <f t="shared" si="1"/>
        <v>25</v>
      </c>
      <c r="J5" s="72">
        <f t="shared" si="2"/>
        <v>3</v>
      </c>
      <c r="K5" s="72">
        <f t="shared" si="3"/>
        <v>5</v>
      </c>
      <c r="L5" s="72">
        <f t="shared" si="4"/>
        <v>-1</v>
      </c>
      <c r="M5" s="72">
        <f t="shared" si="5"/>
        <v>30</v>
      </c>
      <c r="N5" s="72">
        <f t="shared" si="6"/>
        <v>20</v>
      </c>
      <c r="O5" s="72">
        <f t="shared" si="7"/>
        <v>20</v>
      </c>
      <c r="P5" s="72" t="str">
        <f t="shared" si="8"/>
        <v>Light</v>
      </c>
      <c r="Q5" s="73">
        <f t="shared" si="9"/>
        <v>0.15</v>
      </c>
      <c r="R5" s="74" t="str">
        <f t="shared" si="10"/>
        <v>Cap</v>
      </c>
    </row>
    <row r="6" spans="1:18" ht="12.75">
      <c r="A6" s="12" t="s">
        <v>1</v>
      </c>
      <c r="B6" s="103">
        <v>8</v>
      </c>
      <c r="C6" s="103">
        <v>8</v>
      </c>
      <c r="D6" s="103">
        <v>10</v>
      </c>
      <c r="E6" s="86">
        <v>0.75</v>
      </c>
      <c r="F6" s="109">
        <f t="shared" si="11"/>
        <v>9</v>
      </c>
      <c r="G6" s="32">
        <v>4</v>
      </c>
      <c r="H6" s="67">
        <f t="shared" si="0"/>
        <v>20</v>
      </c>
      <c r="I6" s="68">
        <f t="shared" si="1"/>
        <v>15</v>
      </c>
      <c r="J6" s="68">
        <f t="shared" si="2"/>
        <v>3</v>
      </c>
      <c r="K6" s="68">
        <f t="shared" si="3"/>
        <v>4</v>
      </c>
      <c r="L6" s="68">
        <f t="shared" si="4"/>
        <v>-3</v>
      </c>
      <c r="M6" s="68">
        <f t="shared" si="5"/>
        <v>20</v>
      </c>
      <c r="N6" s="68">
        <f t="shared" si="6"/>
        <v>15</v>
      </c>
      <c r="O6" s="68">
        <f t="shared" si="7"/>
        <v>25</v>
      </c>
      <c r="P6" s="68" t="str">
        <f t="shared" si="8"/>
        <v>Medium</v>
      </c>
      <c r="Q6" s="69">
        <f t="shared" si="9"/>
        <v>0.2</v>
      </c>
      <c r="R6" s="70" t="str">
        <f t="shared" si="10"/>
        <v>Cap</v>
      </c>
    </row>
    <row r="7" spans="1:18" ht="12.75">
      <c r="A7" s="13" t="s">
        <v>15</v>
      </c>
      <c r="B7" s="104">
        <v>10</v>
      </c>
      <c r="C7" s="104">
        <v>10</v>
      </c>
      <c r="D7" s="104">
        <v>12</v>
      </c>
      <c r="E7" s="85">
        <v>2.5</v>
      </c>
      <c r="F7" s="110">
        <f t="shared" si="11"/>
        <v>11</v>
      </c>
      <c r="G7" s="32">
        <v>5</v>
      </c>
      <c r="H7" s="71">
        <f t="shared" si="0"/>
        <v>20</v>
      </c>
      <c r="I7" s="72">
        <f t="shared" si="1"/>
        <v>50</v>
      </c>
      <c r="J7" s="72">
        <f t="shared" si="2"/>
        <v>4</v>
      </c>
      <c r="K7" s="72">
        <f t="shared" si="3"/>
        <v>3</v>
      </c>
      <c r="L7" s="72">
        <f t="shared" si="4"/>
        <v>-4</v>
      </c>
      <c r="M7" s="72">
        <f t="shared" si="5"/>
        <v>20</v>
      </c>
      <c r="N7" s="72">
        <f t="shared" si="6"/>
        <v>15</v>
      </c>
      <c r="O7" s="72">
        <f t="shared" si="7"/>
        <v>30</v>
      </c>
      <c r="P7" s="72" t="str">
        <f t="shared" si="8"/>
        <v>Medium</v>
      </c>
      <c r="Q7" s="73">
        <f t="shared" si="9"/>
        <v>0.25</v>
      </c>
      <c r="R7" s="74" t="str">
        <f t="shared" si="10"/>
        <v>Cap</v>
      </c>
    </row>
    <row r="8" spans="1:18" ht="12.75">
      <c r="A8" s="12" t="s">
        <v>16</v>
      </c>
      <c r="B8" s="103">
        <v>13</v>
      </c>
      <c r="C8" s="103">
        <v>14</v>
      </c>
      <c r="D8" s="103">
        <v>15</v>
      </c>
      <c r="E8" s="86">
        <v>7.5</v>
      </c>
      <c r="F8" s="109">
        <f t="shared" si="11"/>
        <v>15</v>
      </c>
      <c r="G8" s="32">
        <v>6</v>
      </c>
      <c r="H8" s="67">
        <f t="shared" si="0"/>
        <v>20</v>
      </c>
      <c r="I8" s="68">
        <f t="shared" si="1"/>
        <v>150</v>
      </c>
      <c r="J8" s="68">
        <f t="shared" si="2"/>
        <v>5</v>
      </c>
      <c r="K8" s="68">
        <f t="shared" si="3"/>
        <v>2</v>
      </c>
      <c r="L8" s="68">
        <f t="shared" si="4"/>
        <v>-5</v>
      </c>
      <c r="M8" s="68">
        <f t="shared" si="5"/>
        <v>20</v>
      </c>
      <c r="N8" s="68">
        <f t="shared" si="6"/>
        <v>15</v>
      </c>
      <c r="O8" s="68">
        <f t="shared" si="7"/>
        <v>40</v>
      </c>
      <c r="P8" s="68" t="str">
        <f t="shared" si="8"/>
        <v>Medium</v>
      </c>
      <c r="Q8" s="69">
        <f t="shared" si="9"/>
        <v>0.3</v>
      </c>
      <c r="R8" s="70" t="str">
        <f t="shared" si="10"/>
        <v>Open</v>
      </c>
    </row>
    <row r="9" spans="1:18" ht="12.75">
      <c r="A9" s="13" t="s">
        <v>17</v>
      </c>
      <c r="B9" s="104">
        <v>16</v>
      </c>
      <c r="C9" s="104">
        <v>16</v>
      </c>
      <c r="D9" s="104">
        <v>19</v>
      </c>
      <c r="E9" s="85">
        <v>10</v>
      </c>
      <c r="F9" s="110">
        <f t="shared" si="11"/>
        <v>19</v>
      </c>
      <c r="G9" s="32">
        <v>7</v>
      </c>
      <c r="H9" s="71">
        <f t="shared" si="0"/>
        <v>20</v>
      </c>
      <c r="I9" s="72">
        <f t="shared" si="1"/>
        <v>200</v>
      </c>
      <c r="J9" s="72">
        <f t="shared" si="2"/>
        <v>6</v>
      </c>
      <c r="K9" s="72">
        <f t="shared" si="3"/>
        <v>0</v>
      </c>
      <c r="L9" s="72">
        <f t="shared" si="4"/>
        <v>-7</v>
      </c>
      <c r="M9" s="72">
        <f t="shared" si="5"/>
        <v>20</v>
      </c>
      <c r="N9" s="72">
        <f t="shared" si="6"/>
        <v>15</v>
      </c>
      <c r="O9" s="72">
        <f t="shared" si="7"/>
        <v>45</v>
      </c>
      <c r="P9" s="72" t="str">
        <f t="shared" si="8"/>
        <v>Heavy</v>
      </c>
      <c r="Q9" s="73">
        <f t="shared" si="9"/>
        <v>0.4</v>
      </c>
      <c r="R9" s="74" t="str">
        <f t="shared" si="10"/>
        <v>Open</v>
      </c>
    </row>
    <row r="10" spans="1:18" ht="12.75">
      <c r="A10" s="12" t="s">
        <v>18</v>
      </c>
      <c r="B10" s="103">
        <v>14</v>
      </c>
      <c r="C10" s="103">
        <v>12</v>
      </c>
      <c r="D10" s="103">
        <v>18</v>
      </c>
      <c r="E10" s="86">
        <v>12.5</v>
      </c>
      <c r="F10" s="109">
        <f t="shared" si="11"/>
        <v>16</v>
      </c>
      <c r="G10" s="32">
        <v>8</v>
      </c>
      <c r="H10" s="67">
        <f t="shared" si="0"/>
        <v>20</v>
      </c>
      <c r="I10" s="68">
        <f t="shared" si="1"/>
        <v>250</v>
      </c>
      <c r="J10" s="68">
        <f t="shared" si="2"/>
        <v>6</v>
      </c>
      <c r="K10" s="68">
        <f t="shared" si="3"/>
        <v>1</v>
      </c>
      <c r="L10" s="68">
        <f t="shared" si="4"/>
        <v>-6</v>
      </c>
      <c r="M10" s="68">
        <f t="shared" si="5"/>
        <v>20</v>
      </c>
      <c r="N10" s="68">
        <f t="shared" si="6"/>
        <v>15</v>
      </c>
      <c r="O10" s="68">
        <f t="shared" si="7"/>
        <v>35</v>
      </c>
      <c r="P10" s="68" t="str">
        <f t="shared" si="8"/>
        <v>Heavy</v>
      </c>
      <c r="Q10" s="69">
        <f t="shared" si="9"/>
        <v>0.35</v>
      </c>
      <c r="R10" s="70" t="str">
        <f t="shared" si="10"/>
        <v>Open</v>
      </c>
    </row>
    <row r="11" spans="1:18" ht="12.75">
      <c r="A11" s="13" t="s">
        <v>5</v>
      </c>
      <c r="B11" s="104">
        <v>18</v>
      </c>
      <c r="C11" s="104">
        <v>18</v>
      </c>
      <c r="D11" s="104">
        <v>20</v>
      </c>
      <c r="E11" s="85">
        <v>30</v>
      </c>
      <c r="F11" s="110">
        <f t="shared" si="11"/>
        <v>20</v>
      </c>
      <c r="G11" s="32">
        <v>9</v>
      </c>
      <c r="H11" s="71">
        <f t="shared" si="0"/>
        <v>20</v>
      </c>
      <c r="I11" s="72">
        <f t="shared" si="1"/>
        <v>600</v>
      </c>
      <c r="J11" s="72">
        <f t="shared" si="2"/>
        <v>7</v>
      </c>
      <c r="K11" s="72">
        <f t="shared" si="3"/>
        <v>0</v>
      </c>
      <c r="L11" s="72">
        <f t="shared" si="4"/>
        <v>-7</v>
      </c>
      <c r="M11" s="72">
        <f t="shared" si="5"/>
        <v>20</v>
      </c>
      <c r="N11" s="72">
        <f t="shared" si="6"/>
        <v>15</v>
      </c>
      <c r="O11" s="72">
        <f t="shared" si="7"/>
        <v>50</v>
      </c>
      <c r="P11" s="72" t="str">
        <f t="shared" si="8"/>
        <v>Heavy</v>
      </c>
      <c r="Q11" s="73">
        <f t="shared" si="9"/>
        <v>0.4</v>
      </c>
      <c r="R11" s="74" t="str">
        <f t="shared" si="10"/>
        <v>Close</v>
      </c>
    </row>
    <row r="12" spans="1:18" ht="12.75">
      <c r="A12" s="27" t="s">
        <v>52</v>
      </c>
      <c r="B12" s="105">
        <v>20</v>
      </c>
      <c r="C12" s="105">
        <v>18</v>
      </c>
      <c r="D12" s="105">
        <v>18</v>
      </c>
      <c r="E12" s="87">
        <v>75</v>
      </c>
      <c r="F12" s="111">
        <f t="shared" si="11"/>
        <v>18</v>
      </c>
      <c r="G12" s="34">
        <v>10</v>
      </c>
      <c r="H12" s="75">
        <f t="shared" si="0"/>
        <v>20</v>
      </c>
      <c r="I12" s="76">
        <f t="shared" si="1"/>
        <v>1500</v>
      </c>
      <c r="J12" s="76">
        <f t="shared" si="2"/>
        <v>8</v>
      </c>
      <c r="K12" s="76">
        <f t="shared" si="3"/>
        <v>1</v>
      </c>
      <c r="L12" s="76">
        <f t="shared" si="4"/>
        <v>-6</v>
      </c>
      <c r="M12" s="76">
        <f t="shared" si="5"/>
        <v>20</v>
      </c>
      <c r="N12" s="76">
        <f t="shared" si="6"/>
        <v>15</v>
      </c>
      <c r="O12" s="76">
        <f t="shared" si="7"/>
        <v>50</v>
      </c>
      <c r="P12" s="76" t="str">
        <f t="shared" si="8"/>
        <v>Heavy</v>
      </c>
      <c r="Q12" s="77">
        <f t="shared" si="9"/>
        <v>0.35</v>
      </c>
      <c r="R12" s="78" t="str">
        <f t="shared" si="10"/>
        <v>Close</v>
      </c>
    </row>
    <row r="13" spans="1:18" ht="12.75">
      <c r="A13" s="2" t="s">
        <v>23</v>
      </c>
      <c r="B13" s="106">
        <v>6</v>
      </c>
      <c r="C13" s="106">
        <v>12</v>
      </c>
      <c r="D13" s="106">
        <v>8</v>
      </c>
      <c r="E13" s="82">
        <v>0.3</v>
      </c>
      <c r="F13" s="110">
        <f t="shared" si="11"/>
        <v>10</v>
      </c>
      <c r="G13" s="32">
        <f aca="true" t="shared" si="12" ref="G13:G21">IF($A13="","",ROW()-2)</f>
        <v>11</v>
      </c>
      <c r="H13" s="88">
        <f t="shared" si="0"/>
        <v>20</v>
      </c>
      <c r="I13" s="72">
        <f t="shared" si="1"/>
        <v>6</v>
      </c>
      <c r="J13" s="72">
        <f t="shared" si="2"/>
        <v>2</v>
      </c>
      <c r="K13" s="72">
        <f t="shared" si="3"/>
        <v>4</v>
      </c>
      <c r="L13" s="72">
        <f t="shared" si="4"/>
        <v>-2</v>
      </c>
      <c r="M13" s="72">
        <f t="shared" si="5"/>
        <v>20</v>
      </c>
      <c r="N13" s="72">
        <f t="shared" si="6"/>
        <v>15</v>
      </c>
      <c r="O13" s="72">
        <f t="shared" si="7"/>
        <v>35</v>
      </c>
      <c r="P13" s="72" t="str">
        <f t="shared" si="8"/>
        <v>Medium</v>
      </c>
      <c r="Q13" s="73">
        <f t="shared" si="9"/>
        <v>0.2</v>
      </c>
      <c r="R13" s="74" t="str">
        <f t="shared" si="10"/>
        <v>None</v>
      </c>
    </row>
    <row r="14" spans="1:18" ht="12.75">
      <c r="A14" s="1" t="s">
        <v>24</v>
      </c>
      <c r="B14" s="106">
        <v>8</v>
      </c>
      <c r="C14" s="106">
        <v>16</v>
      </c>
      <c r="D14" s="106">
        <v>10</v>
      </c>
      <c r="E14" s="82">
        <v>1.5</v>
      </c>
      <c r="F14" s="109">
        <f t="shared" si="11"/>
        <v>11</v>
      </c>
      <c r="G14" s="32">
        <f t="shared" si="12"/>
        <v>12</v>
      </c>
      <c r="H14" s="88">
        <f t="shared" si="0"/>
        <v>20</v>
      </c>
      <c r="I14" s="68">
        <f t="shared" si="1"/>
        <v>30</v>
      </c>
      <c r="J14" s="68">
        <f t="shared" si="2"/>
        <v>3</v>
      </c>
      <c r="K14" s="68">
        <f t="shared" si="3"/>
        <v>3</v>
      </c>
      <c r="L14" s="68">
        <f t="shared" si="4"/>
        <v>-3</v>
      </c>
      <c r="M14" s="68">
        <f t="shared" si="5"/>
        <v>20</v>
      </c>
      <c r="N14" s="68">
        <f t="shared" si="6"/>
        <v>15</v>
      </c>
      <c r="O14" s="68">
        <f t="shared" si="7"/>
        <v>45</v>
      </c>
      <c r="P14" s="68" t="str">
        <f t="shared" si="8"/>
        <v>Heavy</v>
      </c>
      <c r="Q14" s="69">
        <f t="shared" si="9"/>
        <v>0.25</v>
      </c>
      <c r="R14" s="70" t="str">
        <f t="shared" si="10"/>
        <v>Cap</v>
      </c>
    </row>
    <row r="15" spans="1:18" ht="12.75">
      <c r="A15" s="2" t="s">
        <v>25</v>
      </c>
      <c r="B15" s="106">
        <v>8</v>
      </c>
      <c r="C15" s="106">
        <v>20</v>
      </c>
      <c r="D15" s="106">
        <v>12</v>
      </c>
      <c r="E15" s="82">
        <v>1.5</v>
      </c>
      <c r="F15" s="110">
        <f t="shared" si="11"/>
        <v>12</v>
      </c>
      <c r="G15" s="32">
        <f t="shared" si="12"/>
        <v>13</v>
      </c>
      <c r="H15" s="88">
        <f t="shared" si="0"/>
        <v>20</v>
      </c>
      <c r="I15" s="72">
        <f t="shared" si="1"/>
        <v>30</v>
      </c>
      <c r="J15" s="72">
        <f t="shared" si="2"/>
        <v>3</v>
      </c>
      <c r="K15" s="72">
        <f t="shared" si="3"/>
        <v>3</v>
      </c>
      <c r="L15" s="72">
        <f t="shared" si="4"/>
        <v>-4</v>
      </c>
      <c r="M15" s="72">
        <f t="shared" si="5"/>
        <v>20</v>
      </c>
      <c r="N15" s="72">
        <f t="shared" si="6"/>
        <v>15</v>
      </c>
      <c r="O15" s="72">
        <f t="shared" si="7"/>
        <v>55</v>
      </c>
      <c r="P15" s="72" t="str">
        <f t="shared" si="8"/>
        <v>Heavy</v>
      </c>
      <c r="Q15" s="73">
        <f t="shared" si="9"/>
        <v>0.25</v>
      </c>
      <c r="R15" s="74" t="str">
        <f t="shared" si="10"/>
        <v>Cap</v>
      </c>
    </row>
    <row r="16" spans="1:18" ht="12.75">
      <c r="A16" s="1" t="s">
        <v>26</v>
      </c>
      <c r="B16" s="106">
        <v>10</v>
      </c>
      <c r="C16" s="106">
        <v>12</v>
      </c>
      <c r="D16" s="106">
        <v>14</v>
      </c>
      <c r="E16" s="82">
        <v>2.75</v>
      </c>
      <c r="F16" s="109">
        <f t="shared" si="11"/>
        <v>13</v>
      </c>
      <c r="G16" s="32">
        <f t="shared" si="12"/>
        <v>14</v>
      </c>
      <c r="H16" s="88">
        <f t="shared" si="0"/>
        <v>20</v>
      </c>
      <c r="I16" s="68">
        <f t="shared" si="1"/>
        <v>55</v>
      </c>
      <c r="J16" s="68">
        <f t="shared" si="2"/>
        <v>4</v>
      </c>
      <c r="K16" s="68">
        <f t="shared" si="3"/>
        <v>3</v>
      </c>
      <c r="L16" s="68">
        <f t="shared" si="4"/>
        <v>-5</v>
      </c>
      <c r="M16" s="68">
        <f t="shared" si="5"/>
        <v>20</v>
      </c>
      <c r="N16" s="68">
        <f t="shared" si="6"/>
        <v>15</v>
      </c>
      <c r="O16" s="68">
        <f t="shared" si="7"/>
        <v>35</v>
      </c>
      <c r="P16" s="68" t="str">
        <f t="shared" si="8"/>
        <v>Medium</v>
      </c>
      <c r="Q16" s="69">
        <f t="shared" si="9"/>
        <v>0.25</v>
      </c>
      <c r="R16" s="70" t="str">
        <f t="shared" si="10"/>
        <v>Cap</v>
      </c>
    </row>
    <row r="17" spans="1:18" ht="12.75">
      <c r="A17" s="2" t="s">
        <v>28</v>
      </c>
      <c r="B17" s="106">
        <v>16</v>
      </c>
      <c r="C17" s="106">
        <v>14</v>
      </c>
      <c r="D17" s="106">
        <v>16</v>
      </c>
      <c r="E17" s="82">
        <v>75</v>
      </c>
      <c r="F17" s="110">
        <f t="shared" si="11"/>
        <v>16</v>
      </c>
      <c r="G17" s="32">
        <f t="shared" si="12"/>
        <v>15</v>
      </c>
      <c r="H17" s="88">
        <f t="shared" si="0"/>
        <v>20</v>
      </c>
      <c r="I17" s="72">
        <f t="shared" si="1"/>
        <v>1500</v>
      </c>
      <c r="J17" s="72">
        <f t="shared" si="2"/>
        <v>6</v>
      </c>
      <c r="K17" s="72">
        <f t="shared" si="3"/>
        <v>1</v>
      </c>
      <c r="L17" s="72">
        <f t="shared" si="4"/>
        <v>-5</v>
      </c>
      <c r="M17" s="72">
        <f t="shared" si="5"/>
        <v>20</v>
      </c>
      <c r="N17" s="72">
        <f t="shared" si="6"/>
        <v>15</v>
      </c>
      <c r="O17" s="72">
        <f t="shared" si="7"/>
        <v>40</v>
      </c>
      <c r="P17" s="72" t="str">
        <f t="shared" si="8"/>
        <v>Heavy</v>
      </c>
      <c r="Q17" s="73">
        <f t="shared" si="9"/>
        <v>0.35</v>
      </c>
      <c r="R17" s="74" t="str">
        <f t="shared" si="10"/>
        <v>Open</v>
      </c>
    </row>
    <row r="18" spans="1:18" ht="12.75">
      <c r="A18" s="1" t="s">
        <v>27</v>
      </c>
      <c r="B18" s="106">
        <v>14</v>
      </c>
      <c r="C18" s="106">
        <v>16</v>
      </c>
      <c r="D18" s="106">
        <v>18</v>
      </c>
      <c r="E18" s="82">
        <v>9</v>
      </c>
      <c r="F18" s="109">
        <f t="shared" si="11"/>
        <v>18</v>
      </c>
      <c r="G18" s="32">
        <f t="shared" si="12"/>
        <v>16</v>
      </c>
      <c r="H18" s="88">
        <f t="shared" si="0"/>
        <v>20</v>
      </c>
      <c r="I18" s="68">
        <f t="shared" si="1"/>
        <v>180</v>
      </c>
      <c r="J18" s="68">
        <f t="shared" si="2"/>
        <v>6</v>
      </c>
      <c r="K18" s="68">
        <f t="shared" si="3"/>
        <v>1</v>
      </c>
      <c r="L18" s="68">
        <f t="shared" si="4"/>
        <v>-6</v>
      </c>
      <c r="M18" s="68">
        <f t="shared" si="5"/>
        <v>20</v>
      </c>
      <c r="N18" s="68">
        <f t="shared" si="6"/>
        <v>15</v>
      </c>
      <c r="O18" s="68">
        <f t="shared" si="7"/>
        <v>45</v>
      </c>
      <c r="P18" s="68" t="str">
        <f t="shared" si="8"/>
        <v>Heavy</v>
      </c>
      <c r="Q18" s="69">
        <f t="shared" si="9"/>
        <v>0.35</v>
      </c>
      <c r="R18" s="70" t="str">
        <f t="shared" si="10"/>
        <v>Open</v>
      </c>
    </row>
    <row r="19" spans="1:18" ht="12.75">
      <c r="A19" s="2" t="s">
        <v>29</v>
      </c>
      <c r="B19" s="106">
        <v>16</v>
      </c>
      <c r="C19" s="106">
        <v>20</v>
      </c>
      <c r="D19" s="106">
        <v>20</v>
      </c>
      <c r="E19" s="82">
        <v>7.5</v>
      </c>
      <c r="F19" s="110">
        <f t="shared" si="11"/>
        <v>20</v>
      </c>
      <c r="G19" s="32">
        <f t="shared" si="12"/>
        <v>17</v>
      </c>
      <c r="H19" s="88">
        <f t="shared" si="0"/>
        <v>20</v>
      </c>
      <c r="I19" s="72">
        <f t="shared" si="1"/>
        <v>150</v>
      </c>
      <c r="J19" s="72">
        <f t="shared" si="2"/>
        <v>6</v>
      </c>
      <c r="K19" s="72">
        <f t="shared" si="3"/>
        <v>0</v>
      </c>
      <c r="L19" s="72">
        <f t="shared" si="4"/>
        <v>-7</v>
      </c>
      <c r="M19" s="72">
        <f t="shared" si="5"/>
        <v>20</v>
      </c>
      <c r="N19" s="72">
        <f t="shared" si="6"/>
        <v>15</v>
      </c>
      <c r="O19" s="72">
        <f t="shared" si="7"/>
        <v>55</v>
      </c>
      <c r="P19" s="72" t="str">
        <f t="shared" si="8"/>
        <v>Heavy</v>
      </c>
      <c r="Q19" s="73">
        <f t="shared" si="9"/>
        <v>0.4</v>
      </c>
      <c r="R19" s="74" t="str">
        <f t="shared" si="10"/>
        <v>Open</v>
      </c>
    </row>
    <row r="20" spans="1:18" ht="12.75">
      <c r="A20" s="1"/>
      <c r="B20" s="106"/>
      <c r="C20" s="106"/>
      <c r="D20" s="106"/>
      <c r="E20" s="82"/>
      <c r="F20" s="109">
        <f t="shared" si="11"/>
      </c>
      <c r="G20" s="32">
        <f t="shared" si="12"/>
      </c>
      <c r="H20" s="88"/>
      <c r="I20" s="68">
        <f t="shared" si="1"/>
      </c>
      <c r="J20" s="68">
        <f t="shared" si="2"/>
      </c>
      <c r="K20" s="68">
        <f t="shared" si="3"/>
      </c>
      <c r="L20" s="68">
        <f t="shared" si="4"/>
      </c>
      <c r="M20" s="68">
        <f t="shared" si="5"/>
      </c>
      <c r="N20" s="68">
        <f t="shared" si="6"/>
      </c>
      <c r="O20" s="68">
        <f t="shared" si="7"/>
      </c>
      <c r="P20" s="68">
        <f t="shared" si="8"/>
      </c>
      <c r="Q20" s="69">
        <f t="shared" si="9"/>
      </c>
      <c r="R20" s="70">
        <f t="shared" si="10"/>
      </c>
    </row>
    <row r="21" spans="1:18" ht="12.75">
      <c r="A21" s="2"/>
      <c r="B21" s="106"/>
      <c r="C21" s="106"/>
      <c r="D21" s="106"/>
      <c r="E21" s="82"/>
      <c r="F21" s="110">
        <f t="shared" si="11"/>
      </c>
      <c r="G21" s="32">
        <f t="shared" si="12"/>
      </c>
      <c r="H21" s="88">
        <f t="shared" si="0"/>
      </c>
      <c r="I21" s="72">
        <f t="shared" si="1"/>
      </c>
      <c r="J21" s="72">
        <f t="shared" si="2"/>
      </c>
      <c r="K21" s="72">
        <f t="shared" si="3"/>
      </c>
      <c r="L21" s="72">
        <f t="shared" si="4"/>
      </c>
      <c r="M21" s="72">
        <f t="shared" si="5"/>
      </c>
      <c r="N21" s="72">
        <f t="shared" si="6"/>
      </c>
      <c r="O21" s="72">
        <f t="shared" si="7"/>
      </c>
      <c r="P21" s="72">
        <f t="shared" si="8"/>
      </c>
      <c r="Q21" s="73">
        <f t="shared" si="9"/>
      </c>
      <c r="R21" s="74">
        <f t="shared" si="10"/>
      </c>
    </row>
    <row r="22" spans="1:18" ht="12.75">
      <c r="A22" s="1"/>
      <c r="B22" s="106"/>
      <c r="C22" s="106"/>
      <c r="D22" s="106"/>
      <c r="E22" s="82"/>
      <c r="F22" s="109">
        <f t="shared" si="11"/>
      </c>
      <c r="G22" s="32">
        <f aca="true" t="shared" si="13" ref="G22:G84">IF($A22="","",ROW()-2)</f>
      </c>
      <c r="H22" s="88">
        <f t="shared" si="0"/>
      </c>
      <c r="I22" s="68">
        <f t="shared" si="1"/>
      </c>
      <c r="J22" s="68">
        <f t="shared" si="2"/>
      </c>
      <c r="K22" s="68">
        <f t="shared" si="3"/>
      </c>
      <c r="L22" s="68">
        <f t="shared" si="4"/>
      </c>
      <c r="M22" s="68">
        <f t="shared" si="5"/>
      </c>
      <c r="N22" s="68">
        <f t="shared" si="6"/>
      </c>
      <c r="O22" s="68">
        <f t="shared" si="7"/>
      </c>
      <c r="P22" s="68">
        <f t="shared" si="8"/>
      </c>
      <c r="Q22" s="69">
        <f t="shared" si="9"/>
      </c>
      <c r="R22" s="70">
        <f t="shared" si="10"/>
      </c>
    </row>
    <row r="23" spans="1:18" ht="12.75">
      <c r="A23" s="2"/>
      <c r="B23" s="106"/>
      <c r="C23" s="106"/>
      <c r="D23" s="106"/>
      <c r="E23" s="82"/>
      <c r="F23" s="110">
        <f t="shared" si="11"/>
      </c>
      <c r="G23" s="32">
        <f t="shared" si="13"/>
      </c>
      <c r="H23" s="88">
        <f t="shared" si="0"/>
      </c>
      <c r="I23" s="72">
        <f t="shared" si="1"/>
      </c>
      <c r="J23" s="72">
        <f t="shared" si="2"/>
      </c>
      <c r="K23" s="72">
        <f t="shared" si="3"/>
      </c>
      <c r="L23" s="72">
        <f t="shared" si="4"/>
      </c>
      <c r="M23" s="72">
        <f t="shared" si="5"/>
      </c>
      <c r="N23" s="72">
        <f t="shared" si="6"/>
      </c>
      <c r="O23" s="72">
        <f t="shared" si="7"/>
      </c>
      <c r="P23" s="72">
        <f t="shared" si="8"/>
      </c>
      <c r="Q23" s="73">
        <f t="shared" si="9"/>
      </c>
      <c r="R23" s="74">
        <f t="shared" si="10"/>
      </c>
    </row>
    <row r="24" spans="1:18" ht="12.75">
      <c r="A24" s="1"/>
      <c r="B24" s="106"/>
      <c r="C24" s="106"/>
      <c r="D24" s="106"/>
      <c r="E24" s="82"/>
      <c r="F24" s="109">
        <f t="shared" si="11"/>
      </c>
      <c r="G24" s="32">
        <f t="shared" si="13"/>
      </c>
      <c r="H24" s="88">
        <f t="shared" si="0"/>
      </c>
      <c r="I24" s="68">
        <f t="shared" si="1"/>
      </c>
      <c r="J24" s="68">
        <f t="shared" si="2"/>
      </c>
      <c r="K24" s="68">
        <f t="shared" si="3"/>
      </c>
      <c r="L24" s="68">
        <f t="shared" si="4"/>
      </c>
      <c r="M24" s="68">
        <f t="shared" si="5"/>
      </c>
      <c r="N24" s="68">
        <f t="shared" si="6"/>
      </c>
      <c r="O24" s="68">
        <f t="shared" si="7"/>
      </c>
      <c r="P24" s="68">
        <f t="shared" si="8"/>
      </c>
      <c r="Q24" s="69">
        <f t="shared" si="9"/>
      </c>
      <c r="R24" s="70">
        <f t="shared" si="10"/>
      </c>
    </row>
    <row r="25" spans="1:18" ht="12.75">
      <c r="A25" s="2"/>
      <c r="B25" s="106"/>
      <c r="C25" s="106"/>
      <c r="D25" s="106"/>
      <c r="E25" s="82"/>
      <c r="F25" s="110">
        <f t="shared" si="11"/>
      </c>
      <c r="G25" s="32">
        <f t="shared" si="13"/>
      </c>
      <c r="H25" s="88">
        <f t="shared" si="0"/>
      </c>
      <c r="I25" s="72">
        <f t="shared" si="1"/>
      </c>
      <c r="J25" s="72">
        <f t="shared" si="2"/>
      </c>
      <c r="K25" s="72">
        <f t="shared" si="3"/>
      </c>
      <c r="L25" s="72">
        <f t="shared" si="4"/>
      </c>
      <c r="M25" s="72">
        <f t="shared" si="5"/>
      </c>
      <c r="N25" s="72">
        <f t="shared" si="6"/>
      </c>
      <c r="O25" s="72">
        <f t="shared" si="7"/>
      </c>
      <c r="P25" s="72">
        <f t="shared" si="8"/>
      </c>
      <c r="Q25" s="73">
        <f t="shared" si="9"/>
      </c>
      <c r="R25" s="74">
        <f t="shared" si="10"/>
      </c>
    </row>
    <row r="26" spans="1:18" ht="12.75">
      <c r="A26" s="1"/>
      <c r="B26" s="106"/>
      <c r="C26" s="106"/>
      <c r="D26" s="106"/>
      <c r="E26" s="82"/>
      <c r="F26" s="109">
        <f t="shared" si="11"/>
      </c>
      <c r="G26" s="32">
        <f t="shared" si="13"/>
      </c>
      <c r="H26" s="88">
        <f t="shared" si="0"/>
      </c>
      <c r="I26" s="68">
        <f t="shared" si="1"/>
      </c>
      <c r="J26" s="68">
        <f t="shared" si="2"/>
      </c>
      <c r="K26" s="68">
        <f t="shared" si="3"/>
      </c>
      <c r="L26" s="68">
        <f t="shared" si="4"/>
      </c>
      <c r="M26" s="68">
        <f t="shared" si="5"/>
      </c>
      <c r="N26" s="68">
        <f t="shared" si="6"/>
      </c>
      <c r="O26" s="68">
        <f t="shared" si="7"/>
      </c>
      <c r="P26" s="68">
        <f t="shared" si="8"/>
      </c>
      <c r="Q26" s="69">
        <f t="shared" si="9"/>
      </c>
      <c r="R26" s="70">
        <f t="shared" si="10"/>
      </c>
    </row>
    <row r="27" spans="1:18" ht="12.75">
      <c r="A27" s="2"/>
      <c r="B27" s="106"/>
      <c r="C27" s="106"/>
      <c r="D27" s="106"/>
      <c r="E27" s="82"/>
      <c r="F27" s="110">
        <f t="shared" si="11"/>
      </c>
      <c r="G27" s="32">
        <f t="shared" si="13"/>
      </c>
      <c r="H27" s="88">
        <f t="shared" si="0"/>
      </c>
      <c r="I27" s="72">
        <f t="shared" si="1"/>
      </c>
      <c r="J27" s="72">
        <f t="shared" si="2"/>
      </c>
      <c r="K27" s="72">
        <f t="shared" si="3"/>
      </c>
      <c r="L27" s="72">
        <f t="shared" si="4"/>
      </c>
      <c r="M27" s="72">
        <f t="shared" si="5"/>
      </c>
      <c r="N27" s="72">
        <f t="shared" si="6"/>
      </c>
      <c r="O27" s="72">
        <f t="shared" si="7"/>
      </c>
      <c r="P27" s="72">
        <f t="shared" si="8"/>
      </c>
      <c r="Q27" s="73">
        <f t="shared" si="9"/>
      </c>
      <c r="R27" s="74">
        <f t="shared" si="10"/>
      </c>
    </row>
    <row r="28" spans="1:18" ht="12.75">
      <c r="A28" s="1"/>
      <c r="B28" s="106"/>
      <c r="C28" s="106"/>
      <c r="D28" s="106"/>
      <c r="E28" s="82"/>
      <c r="F28" s="109">
        <f t="shared" si="11"/>
      </c>
      <c r="G28" s="32">
        <f t="shared" si="13"/>
      </c>
      <c r="H28" s="88">
        <f t="shared" si="0"/>
      </c>
      <c r="I28" s="68">
        <f t="shared" si="1"/>
      </c>
      <c r="J28" s="68">
        <f t="shared" si="2"/>
      </c>
      <c r="K28" s="68">
        <f t="shared" si="3"/>
      </c>
      <c r="L28" s="68">
        <f t="shared" si="4"/>
      </c>
      <c r="M28" s="68">
        <f t="shared" si="5"/>
      </c>
      <c r="N28" s="68">
        <f t="shared" si="6"/>
      </c>
      <c r="O28" s="68">
        <f t="shared" si="7"/>
      </c>
      <c r="P28" s="68">
        <f t="shared" si="8"/>
      </c>
      <c r="Q28" s="69">
        <f t="shared" si="9"/>
      </c>
      <c r="R28" s="70">
        <f t="shared" si="10"/>
      </c>
    </row>
    <row r="29" spans="1:18" ht="12.75">
      <c r="A29" s="2"/>
      <c r="B29" s="106"/>
      <c r="C29" s="106"/>
      <c r="D29" s="106"/>
      <c r="E29" s="82"/>
      <c r="F29" s="110">
        <f t="shared" si="11"/>
      </c>
      <c r="G29" s="32">
        <f t="shared" si="13"/>
      </c>
      <c r="H29" s="88">
        <f t="shared" si="0"/>
      </c>
      <c r="I29" s="72">
        <f t="shared" si="1"/>
      </c>
      <c r="J29" s="72">
        <f t="shared" si="2"/>
      </c>
      <c r="K29" s="72">
        <f t="shared" si="3"/>
      </c>
      <c r="L29" s="72">
        <f t="shared" si="4"/>
      </c>
      <c r="M29" s="72">
        <f t="shared" si="5"/>
      </c>
      <c r="N29" s="72">
        <f t="shared" si="6"/>
      </c>
      <c r="O29" s="72">
        <f t="shared" si="7"/>
      </c>
      <c r="P29" s="72">
        <f t="shared" si="8"/>
      </c>
      <c r="Q29" s="73">
        <f t="shared" si="9"/>
      </c>
      <c r="R29" s="74">
        <f t="shared" si="10"/>
      </c>
    </row>
    <row r="30" spans="1:18" ht="12.75">
      <c r="A30" s="1"/>
      <c r="B30" s="106"/>
      <c r="C30" s="106"/>
      <c r="D30" s="106"/>
      <c r="E30" s="82"/>
      <c r="F30" s="109">
        <f t="shared" si="11"/>
      </c>
      <c r="G30" s="32">
        <f t="shared" si="13"/>
      </c>
      <c r="H30" s="88">
        <f t="shared" si="0"/>
      </c>
      <c r="I30" s="68">
        <f t="shared" si="1"/>
      </c>
      <c r="J30" s="68">
        <f t="shared" si="2"/>
      </c>
      <c r="K30" s="68">
        <f t="shared" si="3"/>
      </c>
      <c r="L30" s="68">
        <f t="shared" si="4"/>
      </c>
      <c r="M30" s="68">
        <f t="shared" si="5"/>
      </c>
      <c r="N30" s="68">
        <f t="shared" si="6"/>
      </c>
      <c r="O30" s="68">
        <f t="shared" si="7"/>
      </c>
      <c r="P30" s="68">
        <f t="shared" si="8"/>
      </c>
      <c r="Q30" s="69">
        <f t="shared" si="9"/>
      </c>
      <c r="R30" s="70">
        <f t="shared" si="10"/>
      </c>
    </row>
    <row r="31" spans="1:18" ht="12.75">
      <c r="A31" s="2"/>
      <c r="B31" s="106"/>
      <c r="C31" s="106"/>
      <c r="D31" s="106"/>
      <c r="E31" s="82"/>
      <c r="F31" s="110">
        <f t="shared" si="11"/>
      </c>
      <c r="G31" s="32">
        <f t="shared" si="13"/>
      </c>
      <c r="H31" s="88">
        <f t="shared" si="0"/>
      </c>
      <c r="I31" s="72">
        <f t="shared" si="1"/>
      </c>
      <c r="J31" s="72">
        <f t="shared" si="2"/>
      </c>
      <c r="K31" s="72">
        <f t="shared" si="3"/>
      </c>
      <c r="L31" s="72">
        <f t="shared" si="4"/>
      </c>
      <c r="M31" s="72">
        <f t="shared" si="5"/>
      </c>
      <c r="N31" s="72">
        <f t="shared" si="6"/>
      </c>
      <c r="O31" s="72">
        <f t="shared" si="7"/>
      </c>
      <c r="P31" s="72">
        <f t="shared" si="8"/>
      </c>
      <c r="Q31" s="73">
        <f t="shared" si="9"/>
      </c>
      <c r="R31" s="74">
        <f t="shared" si="10"/>
      </c>
    </row>
    <row r="32" spans="1:18" ht="12.75">
      <c r="A32" s="1"/>
      <c r="B32" s="106"/>
      <c r="C32" s="106"/>
      <c r="D32" s="106"/>
      <c r="E32" s="82"/>
      <c r="F32" s="109">
        <f t="shared" si="11"/>
      </c>
      <c r="G32" s="32">
        <f t="shared" si="13"/>
      </c>
      <c r="H32" s="88">
        <f t="shared" si="0"/>
      </c>
      <c r="I32" s="68">
        <f t="shared" si="1"/>
      </c>
      <c r="J32" s="68">
        <f t="shared" si="2"/>
      </c>
      <c r="K32" s="68">
        <f t="shared" si="3"/>
      </c>
      <c r="L32" s="68">
        <f t="shared" si="4"/>
      </c>
      <c r="M32" s="68">
        <f t="shared" si="5"/>
      </c>
      <c r="N32" s="68">
        <f t="shared" si="6"/>
      </c>
      <c r="O32" s="68">
        <f t="shared" si="7"/>
      </c>
      <c r="P32" s="68">
        <f t="shared" si="8"/>
      </c>
      <c r="Q32" s="69">
        <f t="shared" si="9"/>
      </c>
      <c r="R32" s="70">
        <f t="shared" si="10"/>
      </c>
    </row>
    <row r="33" spans="1:18" ht="12.75">
      <c r="A33" s="2"/>
      <c r="B33" s="106"/>
      <c r="C33" s="106"/>
      <c r="D33" s="106"/>
      <c r="E33" s="82"/>
      <c r="F33" s="110">
        <f t="shared" si="11"/>
      </c>
      <c r="G33" s="32">
        <f t="shared" si="13"/>
      </c>
      <c r="H33" s="88">
        <f t="shared" si="0"/>
      </c>
      <c r="I33" s="72">
        <f t="shared" si="1"/>
      </c>
      <c r="J33" s="72">
        <f t="shared" si="2"/>
      </c>
      <c r="K33" s="72">
        <f t="shared" si="3"/>
      </c>
      <c r="L33" s="72">
        <f t="shared" si="4"/>
      </c>
      <c r="M33" s="72">
        <f t="shared" si="5"/>
      </c>
      <c r="N33" s="72">
        <f t="shared" si="6"/>
      </c>
      <c r="O33" s="72">
        <f t="shared" si="7"/>
      </c>
      <c r="P33" s="72">
        <f t="shared" si="8"/>
      </c>
      <c r="Q33" s="73">
        <f t="shared" si="9"/>
      </c>
      <c r="R33" s="74">
        <f t="shared" si="10"/>
      </c>
    </row>
    <row r="34" spans="1:18" ht="12.75">
      <c r="A34" s="1"/>
      <c r="B34" s="106"/>
      <c r="C34" s="106"/>
      <c r="D34" s="106"/>
      <c r="E34" s="82"/>
      <c r="F34" s="109">
        <f t="shared" si="11"/>
      </c>
      <c r="G34" s="32">
        <f t="shared" si="13"/>
      </c>
      <c r="H34" s="88">
        <f aca="true" t="shared" si="14" ref="H34:H84">IF($A34="","",20)</f>
      </c>
      <c r="I34" s="68">
        <f t="shared" si="1"/>
      </c>
      <c r="J34" s="68">
        <f t="shared" si="2"/>
      </c>
      <c r="K34" s="68">
        <f t="shared" si="3"/>
      </c>
      <c r="L34" s="68">
        <f t="shared" si="4"/>
      </c>
      <c r="M34" s="68">
        <f t="shared" si="5"/>
      </c>
      <c r="N34" s="68">
        <f t="shared" si="6"/>
      </c>
      <c r="O34" s="68">
        <f t="shared" si="7"/>
      </c>
      <c r="P34" s="68">
        <f t="shared" si="8"/>
      </c>
      <c r="Q34" s="69">
        <f t="shared" si="9"/>
      </c>
      <c r="R34" s="70">
        <f t="shared" si="10"/>
      </c>
    </row>
    <row r="35" spans="1:18" ht="12.75">
      <c r="A35" s="2"/>
      <c r="B35" s="106"/>
      <c r="C35" s="106"/>
      <c r="D35" s="106"/>
      <c r="E35" s="82"/>
      <c r="F35" s="110">
        <f t="shared" si="11"/>
      </c>
      <c r="G35" s="32">
        <f t="shared" si="13"/>
      </c>
      <c r="H35" s="88">
        <f t="shared" si="14"/>
      </c>
      <c r="I35" s="72">
        <f t="shared" si="1"/>
      </c>
      <c r="J35" s="72">
        <f aca="true" t="shared" si="15" ref="J35:J66">IF($A35="","",ROUND((VLOOKUP(B35,tbl_armor_factors,2,FALSE))*$H35,0))</f>
      </c>
      <c r="K35" s="72">
        <f aca="true" t="shared" si="16" ref="K35:K66">IF($A35="","",ROUND((9-(VLOOKUP(F35,tbl_mobility_factors,2,FALSE))*$H35),0))</f>
      </c>
      <c r="L35" s="72">
        <f aca="true" t="shared" si="17" ref="L35:L66">IF($A35="","",ROUND(((VLOOKUP(D35,tbl_bulk_factors,2,FALSE))*$H35),0))</f>
      </c>
      <c r="M35" s="72">
        <f t="shared" si="5"/>
      </c>
      <c r="N35" s="72">
        <f t="shared" si="6"/>
      </c>
      <c r="O35" s="72">
        <f aca="true" t="shared" si="18" ref="O35:O66">IF($A35="","",((VLOOKUP(C35,tbl_weight_factors,2,FALSE))*$H35))</f>
      </c>
      <c r="P35" s="72">
        <f t="shared" si="8"/>
      </c>
      <c r="Q35" s="73">
        <f aca="true" t="shared" si="19" ref="Q35:Q66">IF($A35="","",IF(8-$K35=0,0,IF(8-$K35&gt;0,((8-$K35)*5)/100,0.4)))</f>
      </c>
      <c r="R35" s="74">
        <f t="shared" si="10"/>
      </c>
    </row>
    <row r="36" spans="1:18" ht="12.75">
      <c r="A36" s="1"/>
      <c r="B36" s="106"/>
      <c r="C36" s="106"/>
      <c r="D36" s="106"/>
      <c r="E36" s="82"/>
      <c r="F36" s="109">
        <f t="shared" si="11"/>
      </c>
      <c r="G36" s="32">
        <f t="shared" si="13"/>
      </c>
      <c r="H36" s="88">
        <f t="shared" si="14"/>
      </c>
      <c r="I36" s="68">
        <f t="shared" si="1"/>
      </c>
      <c r="J36" s="68">
        <f t="shared" si="15"/>
      </c>
      <c r="K36" s="68">
        <f t="shared" si="16"/>
      </c>
      <c r="L36" s="68">
        <f t="shared" si="17"/>
      </c>
      <c r="M36" s="68">
        <f t="shared" si="5"/>
      </c>
      <c r="N36" s="68">
        <f t="shared" si="6"/>
      </c>
      <c r="O36" s="68">
        <f t="shared" si="18"/>
      </c>
      <c r="P36" s="68">
        <f t="shared" si="8"/>
      </c>
      <c r="Q36" s="69">
        <f t="shared" si="19"/>
      </c>
      <c r="R36" s="70">
        <f t="shared" si="10"/>
      </c>
    </row>
    <row r="37" spans="1:18" ht="12.75">
      <c r="A37" s="2"/>
      <c r="B37" s="106"/>
      <c r="C37" s="106"/>
      <c r="D37" s="106"/>
      <c r="E37" s="82"/>
      <c r="F37" s="110">
        <f t="shared" si="11"/>
      </c>
      <c r="G37" s="32">
        <f t="shared" si="13"/>
      </c>
      <c r="H37" s="88">
        <f t="shared" si="14"/>
      </c>
      <c r="I37" s="72">
        <f t="shared" si="1"/>
      </c>
      <c r="J37" s="72">
        <f t="shared" si="15"/>
      </c>
      <c r="K37" s="72">
        <f t="shared" si="16"/>
      </c>
      <c r="L37" s="72">
        <f t="shared" si="17"/>
      </c>
      <c r="M37" s="72">
        <f t="shared" si="5"/>
      </c>
      <c r="N37" s="72">
        <f t="shared" si="6"/>
      </c>
      <c r="O37" s="72">
        <f t="shared" si="18"/>
      </c>
      <c r="P37" s="72">
        <f t="shared" si="8"/>
      </c>
      <c r="Q37" s="73">
        <f t="shared" si="19"/>
      </c>
      <c r="R37" s="74">
        <f t="shared" si="10"/>
      </c>
    </row>
    <row r="38" spans="1:18" ht="12.75">
      <c r="A38" s="1"/>
      <c r="B38" s="106"/>
      <c r="C38" s="106"/>
      <c r="D38" s="106"/>
      <c r="E38" s="82"/>
      <c r="F38" s="109">
        <f t="shared" si="11"/>
      </c>
      <c r="G38" s="32">
        <f t="shared" si="13"/>
      </c>
      <c r="H38" s="88">
        <f t="shared" si="14"/>
      </c>
      <c r="I38" s="68">
        <f t="shared" si="1"/>
      </c>
      <c r="J38" s="68">
        <f t="shared" si="15"/>
      </c>
      <c r="K38" s="68">
        <f t="shared" si="16"/>
      </c>
      <c r="L38" s="68">
        <f t="shared" si="17"/>
      </c>
      <c r="M38" s="68">
        <f t="shared" si="5"/>
      </c>
      <c r="N38" s="68">
        <f t="shared" si="6"/>
      </c>
      <c r="O38" s="68">
        <f t="shared" si="18"/>
      </c>
      <c r="P38" s="68">
        <f t="shared" si="8"/>
      </c>
      <c r="Q38" s="69">
        <f t="shared" si="19"/>
      </c>
      <c r="R38" s="70">
        <f t="shared" si="10"/>
      </c>
    </row>
    <row r="39" spans="1:18" ht="12.75">
      <c r="A39" s="2"/>
      <c r="B39" s="106"/>
      <c r="C39" s="106"/>
      <c r="D39" s="106"/>
      <c r="E39" s="82"/>
      <c r="F39" s="110">
        <f t="shared" si="11"/>
      </c>
      <c r="G39" s="32">
        <f t="shared" si="13"/>
      </c>
      <c r="H39" s="88">
        <f t="shared" si="14"/>
      </c>
      <c r="I39" s="72">
        <f t="shared" si="1"/>
      </c>
      <c r="J39" s="72">
        <f t="shared" si="15"/>
      </c>
      <c r="K39" s="72">
        <f t="shared" si="16"/>
      </c>
      <c r="L39" s="72">
        <f t="shared" si="17"/>
      </c>
      <c r="M39" s="72">
        <f t="shared" si="5"/>
      </c>
      <c r="N39" s="72">
        <f t="shared" si="6"/>
      </c>
      <c r="O39" s="72">
        <f t="shared" si="18"/>
      </c>
      <c r="P39" s="72">
        <f t="shared" si="8"/>
      </c>
      <c r="Q39" s="73">
        <f t="shared" si="19"/>
      </c>
      <c r="R39" s="74">
        <f t="shared" si="10"/>
      </c>
    </row>
    <row r="40" spans="1:18" ht="12.75">
      <c r="A40" s="1"/>
      <c r="B40" s="106"/>
      <c r="C40" s="106"/>
      <c r="D40" s="106"/>
      <c r="E40" s="82"/>
      <c r="F40" s="109">
        <f t="shared" si="11"/>
      </c>
      <c r="G40" s="32">
        <f t="shared" si="13"/>
      </c>
      <c r="H40" s="88">
        <f t="shared" si="14"/>
      </c>
      <c r="I40" s="68">
        <f t="shared" si="1"/>
      </c>
      <c r="J40" s="68">
        <f t="shared" si="15"/>
      </c>
      <c r="K40" s="68">
        <f t="shared" si="16"/>
      </c>
      <c r="L40" s="68">
        <f t="shared" si="17"/>
      </c>
      <c r="M40" s="68">
        <f t="shared" si="5"/>
      </c>
      <c r="N40" s="68">
        <f t="shared" si="6"/>
      </c>
      <c r="O40" s="68">
        <f t="shared" si="18"/>
      </c>
      <c r="P40" s="68">
        <f t="shared" si="8"/>
      </c>
      <c r="Q40" s="69">
        <f t="shared" si="19"/>
      </c>
      <c r="R40" s="70">
        <f t="shared" si="10"/>
      </c>
    </row>
    <row r="41" spans="1:18" ht="12.75">
      <c r="A41" s="2"/>
      <c r="B41" s="106"/>
      <c r="C41" s="106"/>
      <c r="D41" s="106"/>
      <c r="E41" s="82"/>
      <c r="F41" s="110">
        <f t="shared" si="11"/>
      </c>
      <c r="G41" s="32">
        <f t="shared" si="13"/>
      </c>
      <c r="H41" s="88">
        <f t="shared" si="14"/>
      </c>
      <c r="I41" s="72">
        <f t="shared" si="1"/>
      </c>
      <c r="J41" s="72">
        <f t="shared" si="15"/>
      </c>
      <c r="K41" s="72">
        <f t="shared" si="16"/>
      </c>
      <c r="L41" s="72">
        <f t="shared" si="17"/>
      </c>
      <c r="M41" s="72">
        <f t="shared" si="5"/>
      </c>
      <c r="N41" s="72">
        <f t="shared" si="6"/>
      </c>
      <c r="O41" s="72">
        <f t="shared" si="18"/>
      </c>
      <c r="P41" s="72">
        <f t="shared" si="8"/>
      </c>
      <c r="Q41" s="73">
        <f t="shared" si="19"/>
      </c>
      <c r="R41" s="74">
        <f t="shared" si="10"/>
      </c>
    </row>
    <row r="42" spans="1:18" ht="12.75">
      <c r="A42" s="1"/>
      <c r="B42" s="106"/>
      <c r="C42" s="106"/>
      <c r="D42" s="106"/>
      <c r="E42" s="82"/>
      <c r="F42" s="109">
        <f t="shared" si="11"/>
      </c>
      <c r="G42" s="32">
        <f t="shared" si="13"/>
      </c>
      <c r="H42" s="88">
        <f t="shared" si="14"/>
      </c>
      <c r="I42" s="68">
        <f t="shared" si="1"/>
      </c>
      <c r="J42" s="68">
        <f t="shared" si="15"/>
      </c>
      <c r="K42" s="68">
        <f t="shared" si="16"/>
      </c>
      <c r="L42" s="68">
        <f t="shared" si="17"/>
      </c>
      <c r="M42" s="68">
        <f t="shared" si="5"/>
      </c>
      <c r="N42" s="68">
        <f t="shared" si="6"/>
      </c>
      <c r="O42" s="68">
        <f t="shared" si="18"/>
      </c>
      <c r="P42" s="68">
        <f t="shared" si="8"/>
      </c>
      <c r="Q42" s="69">
        <f t="shared" si="19"/>
      </c>
      <c r="R42" s="70">
        <f t="shared" si="10"/>
      </c>
    </row>
    <row r="43" spans="1:18" ht="12.75">
      <c r="A43" s="2"/>
      <c r="B43" s="106"/>
      <c r="C43" s="106"/>
      <c r="D43" s="106"/>
      <c r="E43" s="82"/>
      <c r="F43" s="110">
        <f t="shared" si="11"/>
      </c>
      <c r="G43" s="32">
        <f t="shared" si="13"/>
      </c>
      <c r="H43" s="88">
        <f t="shared" si="14"/>
      </c>
      <c r="I43" s="72">
        <f t="shared" si="1"/>
      </c>
      <c r="J43" s="72">
        <f t="shared" si="15"/>
      </c>
      <c r="K43" s="72">
        <f t="shared" si="16"/>
      </c>
      <c r="L43" s="72">
        <f t="shared" si="17"/>
      </c>
      <c r="M43" s="72">
        <f t="shared" si="5"/>
      </c>
      <c r="N43" s="72">
        <f t="shared" si="6"/>
      </c>
      <c r="O43" s="72">
        <f t="shared" si="18"/>
      </c>
      <c r="P43" s="72">
        <f t="shared" si="8"/>
      </c>
      <c r="Q43" s="73">
        <f t="shared" si="19"/>
      </c>
      <c r="R43" s="74">
        <f t="shared" si="10"/>
      </c>
    </row>
    <row r="44" spans="1:18" ht="12.75">
      <c r="A44" s="1"/>
      <c r="B44" s="106"/>
      <c r="C44" s="106"/>
      <c r="D44" s="106"/>
      <c r="E44" s="82"/>
      <c r="F44" s="109">
        <f t="shared" si="11"/>
      </c>
      <c r="G44" s="32">
        <f t="shared" si="13"/>
      </c>
      <c r="H44" s="88">
        <f t="shared" si="14"/>
      </c>
      <c r="I44" s="68">
        <f t="shared" si="1"/>
      </c>
      <c r="J44" s="68">
        <f t="shared" si="15"/>
      </c>
      <c r="K44" s="68">
        <f t="shared" si="16"/>
      </c>
      <c r="L44" s="68">
        <f t="shared" si="17"/>
      </c>
      <c r="M44" s="68">
        <f t="shared" si="5"/>
      </c>
      <c r="N44" s="68">
        <f t="shared" si="6"/>
      </c>
      <c r="O44" s="68">
        <f t="shared" si="18"/>
      </c>
      <c r="P44" s="68">
        <f t="shared" si="8"/>
      </c>
      <c r="Q44" s="69">
        <f t="shared" si="19"/>
      </c>
      <c r="R44" s="70">
        <f t="shared" si="10"/>
      </c>
    </row>
    <row r="45" spans="1:18" ht="12.75">
      <c r="A45" s="2"/>
      <c r="B45" s="106"/>
      <c r="C45" s="106"/>
      <c r="D45" s="106"/>
      <c r="E45" s="82"/>
      <c r="F45" s="110">
        <f t="shared" si="11"/>
      </c>
      <c r="G45" s="32">
        <f t="shared" si="13"/>
      </c>
      <c r="H45" s="88">
        <f t="shared" si="14"/>
      </c>
      <c r="I45" s="72">
        <f t="shared" si="1"/>
      </c>
      <c r="J45" s="72">
        <f t="shared" si="15"/>
      </c>
      <c r="K45" s="72">
        <f t="shared" si="16"/>
      </c>
      <c r="L45" s="72">
        <f t="shared" si="17"/>
      </c>
      <c r="M45" s="72">
        <f t="shared" si="5"/>
      </c>
      <c r="N45" s="72">
        <f t="shared" si="6"/>
      </c>
      <c r="O45" s="72">
        <f t="shared" si="18"/>
      </c>
      <c r="P45" s="72">
        <f t="shared" si="8"/>
      </c>
      <c r="Q45" s="73">
        <f t="shared" si="19"/>
      </c>
      <c r="R45" s="74">
        <f t="shared" si="10"/>
      </c>
    </row>
    <row r="46" spans="1:18" ht="12.75">
      <c r="A46" s="1"/>
      <c r="B46" s="106"/>
      <c r="C46" s="106"/>
      <c r="D46" s="106"/>
      <c r="E46" s="82"/>
      <c r="F46" s="109">
        <f t="shared" si="11"/>
      </c>
      <c r="G46" s="32">
        <f t="shared" si="13"/>
      </c>
      <c r="H46" s="88">
        <f t="shared" si="14"/>
      </c>
      <c r="I46" s="68">
        <f t="shared" si="1"/>
      </c>
      <c r="J46" s="68">
        <f t="shared" si="15"/>
      </c>
      <c r="K46" s="68">
        <f t="shared" si="16"/>
      </c>
      <c r="L46" s="68">
        <f t="shared" si="17"/>
      </c>
      <c r="M46" s="68">
        <f t="shared" si="5"/>
      </c>
      <c r="N46" s="68">
        <f t="shared" si="6"/>
      </c>
      <c r="O46" s="68">
        <f t="shared" si="18"/>
      </c>
      <c r="P46" s="68">
        <f t="shared" si="8"/>
      </c>
      <c r="Q46" s="69">
        <f t="shared" si="19"/>
      </c>
      <c r="R46" s="70">
        <f t="shared" si="10"/>
      </c>
    </row>
    <row r="47" spans="1:18" ht="12.75">
      <c r="A47" s="2"/>
      <c r="B47" s="106"/>
      <c r="C47" s="106"/>
      <c r="D47" s="106"/>
      <c r="E47" s="82"/>
      <c r="F47" s="110">
        <f t="shared" si="11"/>
      </c>
      <c r="G47" s="32">
        <f t="shared" si="13"/>
      </c>
      <c r="H47" s="88">
        <f t="shared" si="14"/>
      </c>
      <c r="I47" s="72">
        <f t="shared" si="1"/>
      </c>
      <c r="J47" s="72">
        <f t="shared" si="15"/>
      </c>
      <c r="K47" s="72">
        <f t="shared" si="16"/>
      </c>
      <c r="L47" s="72">
        <f t="shared" si="17"/>
      </c>
      <c r="M47" s="72">
        <f t="shared" si="5"/>
      </c>
      <c r="N47" s="72">
        <f t="shared" si="6"/>
      </c>
      <c r="O47" s="72">
        <f t="shared" si="18"/>
      </c>
      <c r="P47" s="72">
        <f t="shared" si="8"/>
      </c>
      <c r="Q47" s="73">
        <f t="shared" si="19"/>
      </c>
      <c r="R47" s="74">
        <f t="shared" si="10"/>
      </c>
    </row>
    <row r="48" spans="1:18" ht="12.75">
      <c r="A48" s="1"/>
      <c r="B48" s="106"/>
      <c r="C48" s="106"/>
      <c r="D48" s="106"/>
      <c r="E48" s="82"/>
      <c r="F48" s="109">
        <f t="shared" si="11"/>
      </c>
      <c r="G48" s="32">
        <f t="shared" si="13"/>
      </c>
      <c r="H48" s="88">
        <f t="shared" si="14"/>
      </c>
      <c r="I48" s="68">
        <f t="shared" si="1"/>
      </c>
      <c r="J48" s="68">
        <f t="shared" si="15"/>
      </c>
      <c r="K48" s="68">
        <f t="shared" si="16"/>
      </c>
      <c r="L48" s="68">
        <f t="shared" si="17"/>
      </c>
      <c r="M48" s="68">
        <f t="shared" si="5"/>
      </c>
      <c r="N48" s="68">
        <f t="shared" si="6"/>
      </c>
      <c r="O48" s="68">
        <f t="shared" si="18"/>
      </c>
      <c r="P48" s="68">
        <f t="shared" si="8"/>
      </c>
      <c r="Q48" s="69">
        <f t="shared" si="19"/>
      </c>
      <c r="R48" s="70">
        <f t="shared" si="10"/>
      </c>
    </row>
    <row r="49" spans="1:18" ht="12.75">
      <c r="A49" s="2"/>
      <c r="B49" s="106"/>
      <c r="C49" s="106"/>
      <c r="D49" s="106"/>
      <c r="E49" s="82"/>
      <c r="F49" s="110">
        <f t="shared" si="11"/>
      </c>
      <c r="G49" s="32">
        <f t="shared" si="13"/>
      </c>
      <c r="H49" s="88">
        <f t="shared" si="14"/>
      </c>
      <c r="I49" s="72">
        <f t="shared" si="1"/>
      </c>
      <c r="J49" s="72">
        <f t="shared" si="15"/>
      </c>
      <c r="K49" s="72">
        <f t="shared" si="16"/>
      </c>
      <c r="L49" s="72">
        <f t="shared" si="17"/>
      </c>
      <c r="M49" s="72">
        <f t="shared" si="5"/>
      </c>
      <c r="N49" s="72">
        <f t="shared" si="6"/>
      </c>
      <c r="O49" s="72">
        <f t="shared" si="18"/>
      </c>
      <c r="P49" s="72">
        <f t="shared" si="8"/>
      </c>
      <c r="Q49" s="73">
        <f t="shared" si="19"/>
      </c>
      <c r="R49" s="74">
        <f t="shared" si="10"/>
      </c>
    </row>
    <row r="50" spans="1:18" ht="12.75">
      <c r="A50" s="1"/>
      <c r="B50" s="106"/>
      <c r="C50" s="106"/>
      <c r="D50" s="106"/>
      <c r="E50" s="82"/>
      <c r="F50" s="109">
        <f t="shared" si="11"/>
      </c>
      <c r="G50" s="32">
        <f t="shared" si="13"/>
      </c>
      <c r="H50" s="88">
        <f t="shared" si="14"/>
      </c>
      <c r="I50" s="68">
        <f t="shared" si="1"/>
      </c>
      <c r="J50" s="68">
        <f t="shared" si="15"/>
      </c>
      <c r="K50" s="68">
        <f t="shared" si="16"/>
      </c>
      <c r="L50" s="68">
        <f t="shared" si="17"/>
      </c>
      <c r="M50" s="68">
        <f t="shared" si="5"/>
      </c>
      <c r="N50" s="68">
        <f t="shared" si="6"/>
      </c>
      <c r="O50" s="68">
        <f t="shared" si="18"/>
      </c>
      <c r="P50" s="68">
        <f t="shared" si="8"/>
      </c>
      <c r="Q50" s="69">
        <f t="shared" si="19"/>
      </c>
      <c r="R50" s="70">
        <f t="shared" si="10"/>
      </c>
    </row>
    <row r="51" spans="1:18" ht="12.75">
      <c r="A51" s="2"/>
      <c r="B51" s="106"/>
      <c r="C51" s="106"/>
      <c r="D51" s="106"/>
      <c r="E51" s="82"/>
      <c r="F51" s="110">
        <f t="shared" si="11"/>
      </c>
      <c r="G51" s="32">
        <f t="shared" si="13"/>
      </c>
      <c r="H51" s="88">
        <f t="shared" si="14"/>
      </c>
      <c r="I51" s="72">
        <f t="shared" si="1"/>
      </c>
      <c r="J51" s="72">
        <f t="shared" si="15"/>
      </c>
      <c r="K51" s="72">
        <f t="shared" si="16"/>
      </c>
      <c r="L51" s="72">
        <f t="shared" si="17"/>
      </c>
      <c r="M51" s="72">
        <f t="shared" si="5"/>
      </c>
      <c r="N51" s="72">
        <f t="shared" si="6"/>
      </c>
      <c r="O51" s="72">
        <f t="shared" si="18"/>
      </c>
      <c r="P51" s="72">
        <f t="shared" si="8"/>
      </c>
      <c r="Q51" s="73">
        <f t="shared" si="19"/>
      </c>
      <c r="R51" s="74">
        <f t="shared" si="10"/>
      </c>
    </row>
    <row r="52" spans="1:18" ht="12.75">
      <c r="A52" s="1"/>
      <c r="B52" s="106"/>
      <c r="C52" s="106"/>
      <c r="D52" s="106"/>
      <c r="E52" s="82"/>
      <c r="F52" s="109">
        <f t="shared" si="11"/>
      </c>
      <c r="G52" s="32">
        <f t="shared" si="13"/>
      </c>
      <c r="H52" s="88">
        <f t="shared" si="14"/>
      </c>
      <c r="I52" s="68">
        <f t="shared" si="1"/>
      </c>
      <c r="J52" s="68">
        <f t="shared" si="15"/>
      </c>
      <c r="K52" s="68">
        <f t="shared" si="16"/>
      </c>
      <c r="L52" s="68">
        <f t="shared" si="17"/>
      </c>
      <c r="M52" s="68">
        <f t="shared" si="5"/>
      </c>
      <c r="N52" s="68">
        <f t="shared" si="6"/>
      </c>
      <c r="O52" s="68">
        <f t="shared" si="18"/>
      </c>
      <c r="P52" s="68">
        <f t="shared" si="8"/>
      </c>
      <c r="Q52" s="69">
        <f t="shared" si="19"/>
      </c>
      <c r="R52" s="70">
        <f t="shared" si="10"/>
      </c>
    </row>
    <row r="53" spans="1:18" ht="12.75">
      <c r="A53" s="2"/>
      <c r="B53" s="106"/>
      <c r="C53" s="106"/>
      <c r="D53" s="106"/>
      <c r="E53" s="82"/>
      <c r="F53" s="110">
        <f t="shared" si="11"/>
      </c>
      <c r="G53" s="32">
        <f t="shared" si="13"/>
      </c>
      <c r="H53" s="88">
        <f t="shared" si="14"/>
      </c>
      <c r="I53" s="72">
        <f t="shared" si="1"/>
      </c>
      <c r="J53" s="72">
        <f t="shared" si="15"/>
      </c>
      <c r="K53" s="72">
        <f t="shared" si="16"/>
      </c>
      <c r="L53" s="72">
        <f t="shared" si="17"/>
      </c>
      <c r="M53" s="72">
        <f t="shared" si="5"/>
      </c>
      <c r="N53" s="72">
        <f t="shared" si="6"/>
      </c>
      <c r="O53" s="72">
        <f t="shared" si="18"/>
      </c>
      <c r="P53" s="72">
        <f t="shared" si="8"/>
      </c>
      <c r="Q53" s="73">
        <f t="shared" si="19"/>
      </c>
      <c r="R53" s="74">
        <f t="shared" si="10"/>
      </c>
    </row>
    <row r="54" spans="1:18" ht="12.75">
      <c r="A54" s="1"/>
      <c r="B54" s="106"/>
      <c r="C54" s="106"/>
      <c r="D54" s="106"/>
      <c r="E54" s="82"/>
      <c r="F54" s="109">
        <f t="shared" si="11"/>
      </c>
      <c r="G54" s="32">
        <f t="shared" si="13"/>
      </c>
      <c r="H54" s="88">
        <f t="shared" si="14"/>
      </c>
      <c r="I54" s="68">
        <f t="shared" si="1"/>
      </c>
      <c r="J54" s="68">
        <f t="shared" si="15"/>
      </c>
      <c r="K54" s="68">
        <f t="shared" si="16"/>
      </c>
      <c r="L54" s="68">
        <f t="shared" si="17"/>
      </c>
      <c r="M54" s="68">
        <f t="shared" si="5"/>
      </c>
      <c r="N54" s="68">
        <f t="shared" si="6"/>
      </c>
      <c r="O54" s="68">
        <f t="shared" si="18"/>
      </c>
      <c r="P54" s="68">
        <f t="shared" si="8"/>
      </c>
      <c r="Q54" s="69">
        <f t="shared" si="19"/>
      </c>
      <c r="R54" s="70">
        <f t="shared" si="10"/>
      </c>
    </row>
    <row r="55" spans="1:18" ht="12.75">
      <c r="A55" s="2"/>
      <c r="B55" s="106"/>
      <c r="C55" s="106"/>
      <c r="D55" s="106"/>
      <c r="E55" s="82"/>
      <c r="F55" s="110">
        <f t="shared" si="11"/>
      </c>
      <c r="G55" s="32">
        <f t="shared" si="13"/>
      </c>
      <c r="H55" s="88">
        <f t="shared" si="14"/>
      </c>
      <c r="I55" s="72">
        <f t="shared" si="1"/>
      </c>
      <c r="J55" s="72">
        <f t="shared" si="15"/>
      </c>
      <c r="K55" s="72">
        <f t="shared" si="16"/>
      </c>
      <c r="L55" s="72">
        <f t="shared" si="17"/>
      </c>
      <c r="M55" s="72">
        <f t="shared" si="5"/>
      </c>
      <c r="N55" s="72">
        <f t="shared" si="6"/>
      </c>
      <c r="O55" s="72">
        <f t="shared" si="18"/>
      </c>
      <c r="P55" s="72">
        <f t="shared" si="8"/>
      </c>
      <c r="Q55" s="73">
        <f t="shared" si="19"/>
      </c>
      <c r="R55" s="74">
        <f t="shared" si="10"/>
      </c>
    </row>
    <row r="56" spans="1:18" ht="12.75">
      <c r="A56" s="1"/>
      <c r="B56" s="106"/>
      <c r="C56" s="106"/>
      <c r="D56" s="106"/>
      <c r="E56" s="82"/>
      <c r="F56" s="109">
        <f t="shared" si="11"/>
      </c>
      <c r="G56" s="32">
        <f t="shared" si="13"/>
      </c>
      <c r="H56" s="88">
        <f t="shared" si="14"/>
      </c>
      <c r="I56" s="68">
        <f t="shared" si="1"/>
      </c>
      <c r="J56" s="68">
        <f t="shared" si="15"/>
      </c>
      <c r="K56" s="68">
        <f t="shared" si="16"/>
      </c>
      <c r="L56" s="68">
        <f t="shared" si="17"/>
      </c>
      <c r="M56" s="68">
        <f t="shared" si="5"/>
      </c>
      <c r="N56" s="68">
        <f t="shared" si="6"/>
      </c>
      <c r="O56" s="68">
        <f t="shared" si="18"/>
      </c>
      <c r="P56" s="68">
        <f t="shared" si="8"/>
      </c>
      <c r="Q56" s="69">
        <f t="shared" si="19"/>
      </c>
      <c r="R56" s="70">
        <f t="shared" si="10"/>
      </c>
    </row>
    <row r="57" spans="1:18" ht="12.75">
      <c r="A57" s="2"/>
      <c r="B57" s="106"/>
      <c r="C57" s="106"/>
      <c r="D57" s="106"/>
      <c r="E57" s="82"/>
      <c r="F57" s="110">
        <f t="shared" si="11"/>
      </c>
      <c r="G57" s="32">
        <f t="shared" si="13"/>
      </c>
      <c r="H57" s="88">
        <f t="shared" si="14"/>
      </c>
      <c r="I57" s="72">
        <f t="shared" si="1"/>
      </c>
      <c r="J57" s="72">
        <f t="shared" si="15"/>
      </c>
      <c r="K57" s="72">
        <f t="shared" si="16"/>
      </c>
      <c r="L57" s="72">
        <f t="shared" si="17"/>
      </c>
      <c r="M57" s="72">
        <f t="shared" si="5"/>
      </c>
      <c r="N57" s="72">
        <f t="shared" si="6"/>
      </c>
      <c r="O57" s="72">
        <f t="shared" si="18"/>
      </c>
      <c r="P57" s="72">
        <f t="shared" si="8"/>
      </c>
      <c r="Q57" s="73">
        <f t="shared" si="19"/>
      </c>
      <c r="R57" s="74">
        <f t="shared" si="10"/>
      </c>
    </row>
    <row r="58" spans="1:18" ht="12.75">
      <c r="A58" s="1"/>
      <c r="B58" s="106"/>
      <c r="C58" s="106"/>
      <c r="D58" s="106"/>
      <c r="E58" s="82"/>
      <c r="F58" s="109">
        <f t="shared" si="11"/>
      </c>
      <c r="G58" s="32">
        <f t="shared" si="13"/>
      </c>
      <c r="H58" s="88">
        <f t="shared" si="14"/>
      </c>
      <c r="I58" s="68">
        <f t="shared" si="1"/>
      </c>
      <c r="J58" s="68">
        <f t="shared" si="15"/>
      </c>
      <c r="K58" s="68">
        <f t="shared" si="16"/>
      </c>
      <c r="L58" s="68">
        <f t="shared" si="17"/>
      </c>
      <c r="M58" s="68">
        <f t="shared" si="5"/>
      </c>
      <c r="N58" s="68">
        <f t="shared" si="6"/>
      </c>
      <c r="O58" s="68">
        <f t="shared" si="18"/>
      </c>
      <c r="P58" s="68">
        <f t="shared" si="8"/>
      </c>
      <c r="Q58" s="69">
        <f t="shared" si="19"/>
      </c>
      <c r="R58" s="70">
        <f t="shared" si="10"/>
      </c>
    </row>
    <row r="59" spans="1:18" ht="12.75">
      <c r="A59" s="2"/>
      <c r="B59" s="106"/>
      <c r="C59" s="106"/>
      <c r="D59" s="106"/>
      <c r="E59" s="82"/>
      <c r="F59" s="110">
        <f t="shared" si="11"/>
      </c>
      <c r="G59" s="32">
        <f t="shared" si="13"/>
      </c>
      <c r="H59" s="88">
        <f t="shared" si="14"/>
      </c>
      <c r="I59" s="72">
        <f t="shared" si="1"/>
      </c>
      <c r="J59" s="72">
        <f t="shared" si="15"/>
      </c>
      <c r="K59" s="72">
        <f t="shared" si="16"/>
      </c>
      <c r="L59" s="72">
        <f t="shared" si="17"/>
      </c>
      <c r="M59" s="72">
        <f t="shared" si="5"/>
      </c>
      <c r="N59" s="72">
        <f t="shared" si="6"/>
      </c>
      <c r="O59" s="72">
        <f t="shared" si="18"/>
      </c>
      <c r="P59" s="72">
        <f t="shared" si="8"/>
      </c>
      <c r="Q59" s="73">
        <f t="shared" si="19"/>
      </c>
      <c r="R59" s="74">
        <f t="shared" si="10"/>
      </c>
    </row>
    <row r="60" spans="1:18" ht="12.75">
      <c r="A60" s="1"/>
      <c r="B60" s="106"/>
      <c r="C60" s="106"/>
      <c r="D60" s="106"/>
      <c r="E60" s="82"/>
      <c r="F60" s="109">
        <f t="shared" si="11"/>
      </c>
      <c r="G60" s="32">
        <f t="shared" si="13"/>
      </c>
      <c r="H60" s="88">
        <f t="shared" si="14"/>
      </c>
      <c r="I60" s="68">
        <f t="shared" si="1"/>
      </c>
      <c r="J60" s="68">
        <f t="shared" si="15"/>
      </c>
      <c r="K60" s="68">
        <f t="shared" si="16"/>
      </c>
      <c r="L60" s="68">
        <f t="shared" si="17"/>
      </c>
      <c r="M60" s="68">
        <f t="shared" si="5"/>
      </c>
      <c r="N60" s="68">
        <f t="shared" si="6"/>
      </c>
      <c r="O60" s="68">
        <f t="shared" si="18"/>
      </c>
      <c r="P60" s="68">
        <f t="shared" si="8"/>
      </c>
      <c r="Q60" s="69">
        <f t="shared" si="19"/>
      </c>
      <c r="R60" s="70">
        <f t="shared" si="10"/>
      </c>
    </row>
    <row r="61" spans="1:18" ht="12.75">
      <c r="A61" s="2"/>
      <c r="B61" s="106"/>
      <c r="C61" s="106"/>
      <c r="D61" s="106"/>
      <c r="E61" s="82"/>
      <c r="F61" s="110">
        <f t="shared" si="11"/>
      </c>
      <c r="G61" s="32">
        <f t="shared" si="13"/>
      </c>
      <c r="H61" s="88">
        <f t="shared" si="14"/>
      </c>
      <c r="I61" s="72">
        <f t="shared" si="1"/>
      </c>
      <c r="J61" s="72">
        <f t="shared" si="15"/>
      </c>
      <c r="K61" s="72">
        <f t="shared" si="16"/>
      </c>
      <c r="L61" s="72">
        <f t="shared" si="17"/>
      </c>
      <c r="M61" s="72">
        <f t="shared" si="5"/>
      </c>
      <c r="N61" s="72">
        <f t="shared" si="6"/>
      </c>
      <c r="O61" s="72">
        <f t="shared" si="18"/>
      </c>
      <c r="P61" s="72">
        <f t="shared" si="8"/>
      </c>
      <c r="Q61" s="73">
        <f t="shared" si="19"/>
      </c>
      <c r="R61" s="74">
        <f t="shared" si="10"/>
      </c>
    </row>
    <row r="62" spans="1:18" ht="12.75">
      <c r="A62" s="1"/>
      <c r="B62" s="106"/>
      <c r="C62" s="106"/>
      <c r="D62" s="106"/>
      <c r="E62" s="82"/>
      <c r="F62" s="109">
        <f t="shared" si="11"/>
      </c>
      <c r="G62" s="32">
        <f t="shared" si="13"/>
      </c>
      <c r="H62" s="88">
        <f t="shared" si="14"/>
      </c>
      <c r="I62" s="68">
        <f t="shared" si="1"/>
      </c>
      <c r="J62" s="68">
        <f t="shared" si="15"/>
      </c>
      <c r="K62" s="68">
        <f t="shared" si="16"/>
      </c>
      <c r="L62" s="68">
        <f t="shared" si="17"/>
      </c>
      <c r="M62" s="68">
        <f t="shared" si="5"/>
      </c>
      <c r="N62" s="68">
        <f t="shared" si="6"/>
      </c>
      <c r="O62" s="68">
        <f t="shared" si="18"/>
      </c>
      <c r="P62" s="68">
        <f t="shared" si="8"/>
      </c>
      <c r="Q62" s="69">
        <f t="shared" si="19"/>
      </c>
      <c r="R62" s="70">
        <f t="shared" si="10"/>
      </c>
    </row>
    <row r="63" spans="1:18" ht="12.75">
      <c r="A63" s="2"/>
      <c r="B63" s="106"/>
      <c r="C63" s="106"/>
      <c r="D63" s="106"/>
      <c r="E63" s="82"/>
      <c r="F63" s="110">
        <f t="shared" si="11"/>
      </c>
      <c r="G63" s="32">
        <f t="shared" si="13"/>
      </c>
      <c r="H63" s="88">
        <f t="shared" si="14"/>
      </c>
      <c r="I63" s="72">
        <f t="shared" si="1"/>
      </c>
      <c r="J63" s="72">
        <f t="shared" si="15"/>
      </c>
      <c r="K63" s="72">
        <f t="shared" si="16"/>
      </c>
      <c r="L63" s="72">
        <f t="shared" si="17"/>
      </c>
      <c r="M63" s="72">
        <f t="shared" si="5"/>
      </c>
      <c r="N63" s="72">
        <f t="shared" si="6"/>
      </c>
      <c r="O63" s="72">
        <f t="shared" si="18"/>
      </c>
      <c r="P63" s="72">
        <f t="shared" si="8"/>
      </c>
      <c r="Q63" s="73">
        <f t="shared" si="19"/>
      </c>
      <c r="R63" s="74">
        <f t="shared" si="10"/>
      </c>
    </row>
    <row r="64" spans="1:18" ht="12.75">
      <c r="A64" s="1"/>
      <c r="B64" s="106"/>
      <c r="C64" s="106"/>
      <c r="D64" s="106"/>
      <c r="E64" s="82"/>
      <c r="F64" s="109">
        <f t="shared" si="11"/>
      </c>
      <c r="G64" s="32">
        <f t="shared" si="13"/>
      </c>
      <c r="H64" s="88">
        <f t="shared" si="14"/>
      </c>
      <c r="I64" s="68">
        <f t="shared" si="1"/>
      </c>
      <c r="J64" s="68">
        <f t="shared" si="15"/>
      </c>
      <c r="K64" s="68">
        <f t="shared" si="16"/>
      </c>
      <c r="L64" s="68">
        <f t="shared" si="17"/>
      </c>
      <c r="M64" s="68">
        <f t="shared" si="5"/>
      </c>
      <c r="N64" s="68">
        <f t="shared" si="6"/>
      </c>
      <c r="O64" s="68">
        <f t="shared" si="18"/>
      </c>
      <c r="P64" s="68">
        <f t="shared" si="8"/>
      </c>
      <c r="Q64" s="69">
        <f t="shared" si="19"/>
      </c>
      <c r="R64" s="70">
        <f t="shared" si="10"/>
      </c>
    </row>
    <row r="65" spans="1:18" ht="12.75">
      <c r="A65" s="2"/>
      <c r="B65" s="106"/>
      <c r="C65" s="106"/>
      <c r="D65" s="106"/>
      <c r="E65" s="82"/>
      <c r="F65" s="110">
        <f t="shared" si="11"/>
      </c>
      <c r="G65" s="32">
        <f t="shared" si="13"/>
      </c>
      <c r="H65" s="88">
        <f t="shared" si="14"/>
      </c>
      <c r="I65" s="72">
        <f t="shared" si="1"/>
      </c>
      <c r="J65" s="72">
        <f t="shared" si="15"/>
      </c>
      <c r="K65" s="72">
        <f t="shared" si="16"/>
      </c>
      <c r="L65" s="72">
        <f t="shared" si="17"/>
      </c>
      <c r="M65" s="72">
        <f t="shared" si="5"/>
      </c>
      <c r="N65" s="72">
        <f t="shared" si="6"/>
      </c>
      <c r="O65" s="72">
        <f t="shared" si="18"/>
      </c>
      <c r="P65" s="72">
        <f t="shared" si="8"/>
      </c>
      <c r="Q65" s="73">
        <f t="shared" si="19"/>
      </c>
      <c r="R65" s="74">
        <f t="shared" si="10"/>
      </c>
    </row>
    <row r="66" spans="1:18" ht="12.75">
      <c r="A66" s="1"/>
      <c r="B66" s="106"/>
      <c r="C66" s="106"/>
      <c r="D66" s="106"/>
      <c r="E66" s="82"/>
      <c r="F66" s="109">
        <f t="shared" si="11"/>
      </c>
      <c r="G66" s="32">
        <f t="shared" si="13"/>
      </c>
      <c r="H66" s="88">
        <f t="shared" si="14"/>
      </c>
      <c r="I66" s="68">
        <f t="shared" si="1"/>
      </c>
      <c r="J66" s="68">
        <f t="shared" si="15"/>
      </c>
      <c r="K66" s="68">
        <f t="shared" si="16"/>
      </c>
      <c r="L66" s="68">
        <f t="shared" si="17"/>
      </c>
      <c r="M66" s="68">
        <f t="shared" si="5"/>
      </c>
      <c r="N66" s="68">
        <f t="shared" si="6"/>
      </c>
      <c r="O66" s="68">
        <f t="shared" si="18"/>
      </c>
      <c r="P66" s="68">
        <f t="shared" si="8"/>
      </c>
      <c r="Q66" s="69">
        <f t="shared" si="19"/>
      </c>
      <c r="R66" s="70">
        <f t="shared" si="10"/>
      </c>
    </row>
    <row r="67" spans="1:18" ht="12.75">
      <c r="A67" s="2"/>
      <c r="B67" s="106"/>
      <c r="C67" s="106"/>
      <c r="D67" s="106"/>
      <c r="E67" s="82"/>
      <c r="F67" s="110">
        <f t="shared" si="11"/>
      </c>
      <c r="G67" s="32">
        <f t="shared" si="13"/>
      </c>
      <c r="H67" s="88">
        <f t="shared" si="14"/>
      </c>
      <c r="I67" s="72">
        <f aca="true" t="shared" si="20" ref="I67:I130">IF($A67="","",ROUND($H67*$E67,0))</f>
      </c>
      <c r="J67" s="72">
        <f aca="true" t="shared" si="21" ref="J67:J98">IF($A67="","",ROUND((VLOOKUP(B67,tbl_armor_factors,2,FALSE))*$H67,0))</f>
      </c>
      <c r="K67" s="72">
        <f aca="true" t="shared" si="22" ref="K67:K98">IF($A67="","",ROUND((9-(VLOOKUP(F67,tbl_mobility_factors,2,FALSE))*$H67),0))</f>
      </c>
      <c r="L67" s="72">
        <f aca="true" t="shared" si="23" ref="L67:L98">IF($A67="","",ROUND(((VLOOKUP(D67,tbl_bulk_factors,2,FALSE))*$H67),0))</f>
      </c>
      <c r="M67" s="72">
        <f aca="true" t="shared" si="24" ref="M67:M130">IF($A67="","",IF($P67="Light",30,20))</f>
      </c>
      <c r="N67" s="72">
        <f aca="true" t="shared" si="25" ref="N67:N130">IF($A67="","",IF($P67="Light",20,15))</f>
      </c>
      <c r="O67" s="72">
        <f aca="true" t="shared" si="26" ref="O67:O98">IF($A67="","",((VLOOKUP(C67,tbl_weight_factors,2,FALSE))*$H67))</f>
      </c>
      <c r="P67" s="72">
        <f aca="true" t="shared" si="27" ref="P67:P130">IF($A67="","",IF($O67&gt;44,"Heavy",IF($L67&lt;-5,"Heavy",IF($K67&lt;2,"Heavy",IF($O67&gt;34,"Medium",IF($L67&lt;-2,"Medium",IF($K67&lt;5,"Medium","Light")))))))</f>
      </c>
      <c r="Q67" s="73">
        <f aca="true" t="shared" si="28" ref="Q67:Q98">IF($A67="","",IF(8-$K67=0,0,IF(8-$K67&gt;0,((8-$K67)*5)/100,0.4)))</f>
      </c>
      <c r="R67" s="74">
        <f aca="true" t="shared" si="29" ref="R67:R130">IF($A67="","",IF($J67&gt;6,"Close",IF($J67&gt;4,"Open",IF($J67&gt;2,"Cap","None"))))</f>
      </c>
    </row>
    <row r="68" spans="1:18" ht="12.75">
      <c r="A68" s="1"/>
      <c r="B68" s="106"/>
      <c r="C68" s="106"/>
      <c r="D68" s="106"/>
      <c r="E68" s="82"/>
      <c r="F68" s="109">
        <f t="shared" si="11"/>
      </c>
      <c r="G68" s="32">
        <f t="shared" si="13"/>
      </c>
      <c r="H68" s="88">
        <f t="shared" si="14"/>
      </c>
      <c r="I68" s="68">
        <f t="shared" si="20"/>
      </c>
      <c r="J68" s="68">
        <f t="shared" si="21"/>
      </c>
      <c r="K68" s="68">
        <f t="shared" si="22"/>
      </c>
      <c r="L68" s="68">
        <f t="shared" si="23"/>
      </c>
      <c r="M68" s="68">
        <f t="shared" si="24"/>
      </c>
      <c r="N68" s="68">
        <f t="shared" si="25"/>
      </c>
      <c r="O68" s="68">
        <f t="shared" si="26"/>
      </c>
      <c r="P68" s="68">
        <f t="shared" si="27"/>
      </c>
      <c r="Q68" s="69">
        <f t="shared" si="28"/>
      </c>
      <c r="R68" s="70">
        <f t="shared" si="29"/>
      </c>
    </row>
    <row r="69" spans="1:18" ht="12.75">
      <c r="A69" s="2"/>
      <c r="B69" s="106"/>
      <c r="C69" s="106"/>
      <c r="D69" s="106"/>
      <c r="E69" s="82"/>
      <c r="F69" s="110">
        <f aca="true" t="shared" si="30" ref="F69:F132">IF($A69="","",ROUND((ROUND(((C69*(20-C69))+(D69*C69))/10,0))/2,0))</f>
      </c>
      <c r="G69" s="32">
        <f t="shared" si="13"/>
      </c>
      <c r="H69" s="88">
        <f t="shared" si="14"/>
      </c>
      <c r="I69" s="72">
        <f t="shared" si="20"/>
      </c>
      <c r="J69" s="72">
        <f t="shared" si="21"/>
      </c>
      <c r="K69" s="72">
        <f t="shared" si="22"/>
      </c>
      <c r="L69" s="72">
        <f t="shared" si="23"/>
      </c>
      <c r="M69" s="72">
        <f t="shared" si="24"/>
      </c>
      <c r="N69" s="72">
        <f t="shared" si="25"/>
      </c>
      <c r="O69" s="72">
        <f t="shared" si="26"/>
      </c>
      <c r="P69" s="72">
        <f t="shared" si="27"/>
      </c>
      <c r="Q69" s="73">
        <f t="shared" si="28"/>
      </c>
      <c r="R69" s="74">
        <f t="shared" si="29"/>
      </c>
    </row>
    <row r="70" spans="1:18" ht="12.75">
      <c r="A70" s="1"/>
      <c r="B70" s="106"/>
      <c r="C70" s="106"/>
      <c r="D70" s="106"/>
      <c r="E70" s="82"/>
      <c r="F70" s="109">
        <f t="shared" si="30"/>
      </c>
      <c r="G70" s="32">
        <f t="shared" si="13"/>
      </c>
      <c r="H70" s="88">
        <f t="shared" si="14"/>
      </c>
      <c r="I70" s="68">
        <f t="shared" si="20"/>
      </c>
      <c r="J70" s="68">
        <f t="shared" si="21"/>
      </c>
      <c r="K70" s="68">
        <f t="shared" si="22"/>
      </c>
      <c r="L70" s="68">
        <f t="shared" si="23"/>
      </c>
      <c r="M70" s="68">
        <f t="shared" si="24"/>
      </c>
      <c r="N70" s="68">
        <f t="shared" si="25"/>
      </c>
      <c r="O70" s="68">
        <f t="shared" si="26"/>
      </c>
      <c r="P70" s="68">
        <f t="shared" si="27"/>
      </c>
      <c r="Q70" s="69">
        <f t="shared" si="28"/>
      </c>
      <c r="R70" s="70">
        <f t="shared" si="29"/>
      </c>
    </row>
    <row r="71" spans="1:18" ht="12.75">
      <c r="A71" s="2"/>
      <c r="B71" s="106"/>
      <c r="C71" s="106"/>
      <c r="D71" s="106"/>
      <c r="E71" s="82"/>
      <c r="F71" s="110">
        <f t="shared" si="30"/>
      </c>
      <c r="G71" s="32">
        <f t="shared" si="13"/>
      </c>
      <c r="H71" s="88">
        <f t="shared" si="14"/>
      </c>
      <c r="I71" s="72">
        <f t="shared" si="20"/>
      </c>
      <c r="J71" s="72">
        <f t="shared" si="21"/>
      </c>
      <c r="K71" s="72">
        <f t="shared" si="22"/>
      </c>
      <c r="L71" s="72">
        <f t="shared" si="23"/>
      </c>
      <c r="M71" s="72">
        <f t="shared" si="24"/>
      </c>
      <c r="N71" s="72">
        <f t="shared" si="25"/>
      </c>
      <c r="O71" s="72">
        <f t="shared" si="26"/>
      </c>
      <c r="P71" s="72">
        <f t="shared" si="27"/>
      </c>
      <c r="Q71" s="73">
        <f t="shared" si="28"/>
      </c>
      <c r="R71" s="74">
        <f t="shared" si="29"/>
      </c>
    </row>
    <row r="72" spans="1:18" ht="12.75">
      <c r="A72" s="1"/>
      <c r="B72" s="106"/>
      <c r="C72" s="106"/>
      <c r="D72" s="106"/>
      <c r="E72" s="82"/>
      <c r="F72" s="109">
        <f t="shared" si="30"/>
      </c>
      <c r="G72" s="32">
        <f t="shared" si="13"/>
      </c>
      <c r="H72" s="88">
        <f t="shared" si="14"/>
      </c>
      <c r="I72" s="68">
        <f t="shared" si="20"/>
      </c>
      <c r="J72" s="68">
        <f t="shared" si="21"/>
      </c>
      <c r="K72" s="68">
        <f t="shared" si="22"/>
      </c>
      <c r="L72" s="68">
        <f t="shared" si="23"/>
      </c>
      <c r="M72" s="68">
        <f t="shared" si="24"/>
      </c>
      <c r="N72" s="68">
        <f t="shared" si="25"/>
      </c>
      <c r="O72" s="68">
        <f t="shared" si="26"/>
      </c>
      <c r="P72" s="68">
        <f t="shared" si="27"/>
      </c>
      <c r="Q72" s="69">
        <f t="shared" si="28"/>
      </c>
      <c r="R72" s="70">
        <f t="shared" si="29"/>
      </c>
    </row>
    <row r="73" spans="1:18" ht="12.75">
      <c r="A73" s="2"/>
      <c r="B73" s="106"/>
      <c r="C73" s="106"/>
      <c r="D73" s="106"/>
      <c r="E73" s="82"/>
      <c r="F73" s="110">
        <f t="shared" si="30"/>
      </c>
      <c r="G73" s="32">
        <f t="shared" si="13"/>
      </c>
      <c r="H73" s="88">
        <f t="shared" si="14"/>
      </c>
      <c r="I73" s="72">
        <f t="shared" si="20"/>
      </c>
      <c r="J73" s="72">
        <f t="shared" si="21"/>
      </c>
      <c r="K73" s="72">
        <f t="shared" si="22"/>
      </c>
      <c r="L73" s="72">
        <f t="shared" si="23"/>
      </c>
      <c r="M73" s="72">
        <f t="shared" si="24"/>
      </c>
      <c r="N73" s="72">
        <f t="shared" si="25"/>
      </c>
      <c r="O73" s="72">
        <f t="shared" si="26"/>
      </c>
      <c r="P73" s="72">
        <f t="shared" si="27"/>
      </c>
      <c r="Q73" s="73">
        <f t="shared" si="28"/>
      </c>
      <c r="R73" s="74">
        <f t="shared" si="29"/>
      </c>
    </row>
    <row r="74" spans="1:18" ht="12.75">
      <c r="A74" s="1"/>
      <c r="B74" s="106"/>
      <c r="C74" s="106"/>
      <c r="D74" s="106"/>
      <c r="E74" s="82"/>
      <c r="F74" s="109">
        <f t="shared" si="30"/>
      </c>
      <c r="G74" s="32">
        <f t="shared" si="13"/>
      </c>
      <c r="H74" s="88">
        <f t="shared" si="14"/>
      </c>
      <c r="I74" s="68">
        <f t="shared" si="20"/>
      </c>
      <c r="J74" s="68">
        <f t="shared" si="21"/>
      </c>
      <c r="K74" s="68">
        <f t="shared" si="22"/>
      </c>
      <c r="L74" s="68">
        <f t="shared" si="23"/>
      </c>
      <c r="M74" s="68">
        <f t="shared" si="24"/>
      </c>
      <c r="N74" s="68">
        <f t="shared" si="25"/>
      </c>
      <c r="O74" s="68">
        <f t="shared" si="26"/>
      </c>
      <c r="P74" s="68">
        <f t="shared" si="27"/>
      </c>
      <c r="Q74" s="69">
        <f t="shared" si="28"/>
      </c>
      <c r="R74" s="70">
        <f t="shared" si="29"/>
      </c>
    </row>
    <row r="75" spans="1:18" ht="12.75">
      <c r="A75" s="2"/>
      <c r="B75" s="106"/>
      <c r="C75" s="106"/>
      <c r="D75" s="106"/>
      <c r="E75" s="82"/>
      <c r="F75" s="110">
        <f t="shared" si="30"/>
      </c>
      <c r="G75" s="32">
        <f t="shared" si="13"/>
      </c>
      <c r="H75" s="88">
        <f t="shared" si="14"/>
      </c>
      <c r="I75" s="72">
        <f t="shared" si="20"/>
      </c>
      <c r="J75" s="72">
        <f t="shared" si="21"/>
      </c>
      <c r="K75" s="72">
        <f t="shared" si="22"/>
      </c>
      <c r="L75" s="72">
        <f t="shared" si="23"/>
      </c>
      <c r="M75" s="72">
        <f t="shared" si="24"/>
      </c>
      <c r="N75" s="72">
        <f t="shared" si="25"/>
      </c>
      <c r="O75" s="72">
        <f t="shared" si="26"/>
      </c>
      <c r="P75" s="72">
        <f t="shared" si="27"/>
      </c>
      <c r="Q75" s="73">
        <f t="shared" si="28"/>
      </c>
      <c r="R75" s="74">
        <f t="shared" si="29"/>
      </c>
    </row>
    <row r="76" spans="1:18" ht="12.75">
      <c r="A76" s="1"/>
      <c r="B76" s="106"/>
      <c r="C76" s="106"/>
      <c r="D76" s="106"/>
      <c r="E76" s="82"/>
      <c r="F76" s="109">
        <f t="shared" si="30"/>
      </c>
      <c r="G76" s="32">
        <f t="shared" si="13"/>
      </c>
      <c r="H76" s="88">
        <f t="shared" si="14"/>
      </c>
      <c r="I76" s="68">
        <f t="shared" si="20"/>
      </c>
      <c r="J76" s="68">
        <f t="shared" si="21"/>
      </c>
      <c r="K76" s="68">
        <f t="shared" si="22"/>
      </c>
      <c r="L76" s="68">
        <f t="shared" si="23"/>
      </c>
      <c r="M76" s="68">
        <f t="shared" si="24"/>
      </c>
      <c r="N76" s="68">
        <f t="shared" si="25"/>
      </c>
      <c r="O76" s="68">
        <f t="shared" si="26"/>
      </c>
      <c r="P76" s="68">
        <f t="shared" si="27"/>
      </c>
      <c r="Q76" s="69">
        <f t="shared" si="28"/>
      </c>
      <c r="R76" s="70">
        <f t="shared" si="29"/>
      </c>
    </row>
    <row r="77" spans="1:18" ht="12.75">
      <c r="A77" s="2"/>
      <c r="B77" s="106"/>
      <c r="C77" s="106"/>
      <c r="D77" s="106"/>
      <c r="E77" s="82"/>
      <c r="F77" s="110">
        <f t="shared" si="30"/>
      </c>
      <c r="G77" s="32">
        <f t="shared" si="13"/>
      </c>
      <c r="H77" s="88">
        <f t="shared" si="14"/>
      </c>
      <c r="I77" s="72">
        <f t="shared" si="20"/>
      </c>
      <c r="J77" s="72">
        <f t="shared" si="21"/>
      </c>
      <c r="K77" s="72">
        <f t="shared" si="22"/>
      </c>
      <c r="L77" s="72">
        <f t="shared" si="23"/>
      </c>
      <c r="M77" s="72">
        <f t="shared" si="24"/>
      </c>
      <c r="N77" s="72">
        <f t="shared" si="25"/>
      </c>
      <c r="O77" s="72">
        <f t="shared" si="26"/>
      </c>
      <c r="P77" s="72">
        <f t="shared" si="27"/>
      </c>
      <c r="Q77" s="73">
        <f t="shared" si="28"/>
      </c>
      <c r="R77" s="74">
        <f t="shared" si="29"/>
      </c>
    </row>
    <row r="78" spans="1:18" ht="12.75">
      <c r="A78" s="1"/>
      <c r="B78" s="106"/>
      <c r="C78" s="106"/>
      <c r="D78" s="106"/>
      <c r="E78" s="82"/>
      <c r="F78" s="109">
        <f t="shared" si="30"/>
      </c>
      <c r="G78" s="32">
        <f t="shared" si="13"/>
      </c>
      <c r="H78" s="88">
        <f t="shared" si="14"/>
      </c>
      <c r="I78" s="68">
        <f t="shared" si="20"/>
      </c>
      <c r="J78" s="68">
        <f t="shared" si="21"/>
      </c>
      <c r="K78" s="68">
        <f t="shared" si="22"/>
      </c>
      <c r="L78" s="68">
        <f t="shared" si="23"/>
      </c>
      <c r="M78" s="68">
        <f t="shared" si="24"/>
      </c>
      <c r="N78" s="68">
        <f t="shared" si="25"/>
      </c>
      <c r="O78" s="68">
        <f t="shared" si="26"/>
      </c>
      <c r="P78" s="68">
        <f t="shared" si="27"/>
      </c>
      <c r="Q78" s="69">
        <f t="shared" si="28"/>
      </c>
      <c r="R78" s="70">
        <f t="shared" si="29"/>
      </c>
    </row>
    <row r="79" spans="1:18" ht="12.75">
      <c r="A79" s="2"/>
      <c r="B79" s="106"/>
      <c r="C79" s="106"/>
      <c r="D79" s="106"/>
      <c r="E79" s="82"/>
      <c r="F79" s="110">
        <f t="shared" si="30"/>
      </c>
      <c r="G79" s="32">
        <f t="shared" si="13"/>
      </c>
      <c r="H79" s="88">
        <f t="shared" si="14"/>
      </c>
      <c r="I79" s="72">
        <f t="shared" si="20"/>
      </c>
      <c r="J79" s="72">
        <f t="shared" si="21"/>
      </c>
      <c r="K79" s="72">
        <f t="shared" si="22"/>
      </c>
      <c r="L79" s="72">
        <f t="shared" si="23"/>
      </c>
      <c r="M79" s="72">
        <f t="shared" si="24"/>
      </c>
      <c r="N79" s="72">
        <f t="shared" si="25"/>
      </c>
      <c r="O79" s="72">
        <f t="shared" si="26"/>
      </c>
      <c r="P79" s="72">
        <f t="shared" si="27"/>
      </c>
      <c r="Q79" s="73">
        <f t="shared" si="28"/>
      </c>
      <c r="R79" s="74">
        <f t="shared" si="29"/>
      </c>
    </row>
    <row r="80" spans="1:18" ht="12.75">
      <c r="A80" s="1"/>
      <c r="B80" s="106"/>
      <c r="C80" s="106"/>
      <c r="D80" s="106"/>
      <c r="E80" s="82"/>
      <c r="F80" s="109">
        <f t="shared" si="30"/>
      </c>
      <c r="G80" s="32">
        <f t="shared" si="13"/>
      </c>
      <c r="H80" s="88">
        <f t="shared" si="14"/>
      </c>
      <c r="I80" s="68">
        <f t="shared" si="20"/>
      </c>
      <c r="J80" s="68">
        <f t="shared" si="21"/>
      </c>
      <c r="K80" s="68">
        <f t="shared" si="22"/>
      </c>
      <c r="L80" s="68">
        <f t="shared" si="23"/>
      </c>
      <c r="M80" s="68">
        <f t="shared" si="24"/>
      </c>
      <c r="N80" s="68">
        <f t="shared" si="25"/>
      </c>
      <c r="O80" s="68">
        <f t="shared" si="26"/>
      </c>
      <c r="P80" s="68">
        <f t="shared" si="27"/>
      </c>
      <c r="Q80" s="69">
        <f t="shared" si="28"/>
      </c>
      <c r="R80" s="70">
        <f t="shared" si="29"/>
      </c>
    </row>
    <row r="81" spans="1:18" ht="12.75">
      <c r="A81" s="2"/>
      <c r="B81" s="106"/>
      <c r="C81" s="106"/>
      <c r="D81" s="106"/>
      <c r="E81" s="82"/>
      <c r="F81" s="110">
        <f t="shared" si="30"/>
      </c>
      <c r="G81" s="32">
        <f t="shared" si="13"/>
      </c>
      <c r="H81" s="88">
        <f t="shared" si="14"/>
      </c>
      <c r="I81" s="72">
        <f t="shared" si="20"/>
      </c>
      <c r="J81" s="72">
        <f t="shared" si="21"/>
      </c>
      <c r="K81" s="72">
        <f t="shared" si="22"/>
      </c>
      <c r="L81" s="72">
        <f t="shared" si="23"/>
      </c>
      <c r="M81" s="72">
        <f t="shared" si="24"/>
      </c>
      <c r="N81" s="72">
        <f t="shared" si="25"/>
      </c>
      <c r="O81" s="72">
        <f t="shared" si="26"/>
      </c>
      <c r="P81" s="72">
        <f t="shared" si="27"/>
      </c>
      <c r="Q81" s="73">
        <f t="shared" si="28"/>
      </c>
      <c r="R81" s="74">
        <f t="shared" si="29"/>
      </c>
    </row>
    <row r="82" spans="1:18" ht="12.75">
      <c r="A82" s="1"/>
      <c r="B82" s="106"/>
      <c r="C82" s="106"/>
      <c r="D82" s="106"/>
      <c r="E82" s="82"/>
      <c r="F82" s="109">
        <f t="shared" si="30"/>
      </c>
      <c r="G82" s="32">
        <f t="shared" si="13"/>
      </c>
      <c r="H82" s="88">
        <f t="shared" si="14"/>
      </c>
      <c r="I82" s="68">
        <f t="shared" si="20"/>
      </c>
      <c r="J82" s="68">
        <f t="shared" si="21"/>
      </c>
      <c r="K82" s="68">
        <f t="shared" si="22"/>
      </c>
      <c r="L82" s="68">
        <f t="shared" si="23"/>
      </c>
      <c r="M82" s="68">
        <f t="shared" si="24"/>
      </c>
      <c r="N82" s="68">
        <f t="shared" si="25"/>
      </c>
      <c r="O82" s="68">
        <f t="shared" si="26"/>
      </c>
      <c r="P82" s="68">
        <f t="shared" si="27"/>
      </c>
      <c r="Q82" s="69">
        <f t="shared" si="28"/>
      </c>
      <c r="R82" s="70">
        <f t="shared" si="29"/>
      </c>
    </row>
    <row r="83" spans="1:18" ht="12.75">
      <c r="A83" s="2"/>
      <c r="B83" s="106"/>
      <c r="C83" s="106"/>
      <c r="D83" s="106"/>
      <c r="E83" s="82"/>
      <c r="F83" s="110">
        <f t="shared" si="30"/>
      </c>
      <c r="G83" s="32">
        <f t="shared" si="13"/>
      </c>
      <c r="H83" s="88">
        <f t="shared" si="14"/>
      </c>
      <c r="I83" s="72">
        <f t="shared" si="20"/>
      </c>
      <c r="J83" s="72">
        <f t="shared" si="21"/>
      </c>
      <c r="K83" s="72">
        <f t="shared" si="22"/>
      </c>
      <c r="L83" s="72">
        <f t="shared" si="23"/>
      </c>
      <c r="M83" s="72">
        <f t="shared" si="24"/>
      </c>
      <c r="N83" s="72">
        <f t="shared" si="25"/>
      </c>
      <c r="O83" s="72">
        <f t="shared" si="26"/>
      </c>
      <c r="P83" s="72">
        <f t="shared" si="27"/>
      </c>
      <c r="Q83" s="73">
        <f t="shared" si="28"/>
      </c>
      <c r="R83" s="74">
        <f t="shared" si="29"/>
      </c>
    </row>
    <row r="84" spans="1:18" ht="12.75">
      <c r="A84" s="1"/>
      <c r="B84" s="106"/>
      <c r="C84" s="106"/>
      <c r="D84" s="106"/>
      <c r="E84" s="82"/>
      <c r="F84" s="109">
        <f t="shared" si="30"/>
      </c>
      <c r="G84" s="32">
        <f t="shared" si="13"/>
      </c>
      <c r="H84" s="88">
        <f t="shared" si="14"/>
      </c>
      <c r="I84" s="68">
        <f t="shared" si="20"/>
      </c>
      <c r="J84" s="68">
        <f t="shared" si="21"/>
      </c>
      <c r="K84" s="68">
        <f t="shared" si="22"/>
      </c>
      <c r="L84" s="68">
        <f t="shared" si="23"/>
      </c>
      <c r="M84" s="68">
        <f t="shared" si="24"/>
      </c>
      <c r="N84" s="68">
        <f t="shared" si="25"/>
      </c>
      <c r="O84" s="68">
        <f t="shared" si="26"/>
      </c>
      <c r="P84" s="68">
        <f t="shared" si="27"/>
      </c>
      <c r="Q84" s="69">
        <f t="shared" si="28"/>
      </c>
      <c r="R84" s="70">
        <f t="shared" si="29"/>
      </c>
    </row>
    <row r="85" spans="1:18" ht="12.75">
      <c r="A85" s="2"/>
      <c r="B85" s="106"/>
      <c r="C85" s="106"/>
      <c r="D85" s="106"/>
      <c r="E85" s="82"/>
      <c r="F85" s="110">
        <f t="shared" si="30"/>
      </c>
      <c r="G85" s="32">
        <f aca="true" t="shared" si="31" ref="G85:G148">IF($A85="","",ROW()-2)</f>
      </c>
      <c r="H85" s="88">
        <f aca="true" t="shared" si="32" ref="H85:H148">IF($A85="","",20)</f>
      </c>
      <c r="I85" s="72">
        <f t="shared" si="20"/>
      </c>
      <c r="J85" s="72">
        <f t="shared" si="21"/>
      </c>
      <c r="K85" s="72">
        <f t="shared" si="22"/>
      </c>
      <c r="L85" s="72">
        <f t="shared" si="23"/>
      </c>
      <c r="M85" s="72">
        <f t="shared" si="24"/>
      </c>
      <c r="N85" s="72">
        <f t="shared" si="25"/>
      </c>
      <c r="O85" s="72">
        <f t="shared" si="26"/>
      </c>
      <c r="P85" s="72">
        <f t="shared" si="27"/>
      </c>
      <c r="Q85" s="73">
        <f t="shared" si="28"/>
      </c>
      <c r="R85" s="74">
        <f t="shared" si="29"/>
      </c>
    </row>
    <row r="86" spans="1:18" ht="12.75">
      <c r="A86" s="1"/>
      <c r="B86" s="106"/>
      <c r="C86" s="106"/>
      <c r="D86" s="106"/>
      <c r="E86" s="82"/>
      <c r="F86" s="109">
        <f t="shared" si="30"/>
      </c>
      <c r="G86" s="32">
        <f t="shared" si="31"/>
      </c>
      <c r="H86" s="88">
        <f t="shared" si="32"/>
      </c>
      <c r="I86" s="68">
        <f t="shared" si="20"/>
      </c>
      <c r="J86" s="68">
        <f t="shared" si="21"/>
      </c>
      <c r="K86" s="68">
        <f t="shared" si="22"/>
      </c>
      <c r="L86" s="68">
        <f t="shared" si="23"/>
      </c>
      <c r="M86" s="68">
        <f t="shared" si="24"/>
      </c>
      <c r="N86" s="68">
        <f t="shared" si="25"/>
      </c>
      <c r="O86" s="68">
        <f t="shared" si="26"/>
      </c>
      <c r="P86" s="68">
        <f t="shared" si="27"/>
      </c>
      <c r="Q86" s="69">
        <f t="shared" si="28"/>
      </c>
      <c r="R86" s="70">
        <f t="shared" si="29"/>
      </c>
    </row>
    <row r="87" spans="1:18" ht="12.75">
      <c r="A87" s="2"/>
      <c r="B87" s="106"/>
      <c r="C87" s="106"/>
      <c r="D87" s="106"/>
      <c r="E87" s="82"/>
      <c r="F87" s="110">
        <f t="shared" si="30"/>
      </c>
      <c r="G87" s="32">
        <f t="shared" si="31"/>
      </c>
      <c r="H87" s="88">
        <f t="shared" si="32"/>
      </c>
      <c r="I87" s="72">
        <f t="shared" si="20"/>
      </c>
      <c r="J87" s="72">
        <f t="shared" si="21"/>
      </c>
      <c r="K87" s="72">
        <f t="shared" si="22"/>
      </c>
      <c r="L87" s="72">
        <f t="shared" si="23"/>
      </c>
      <c r="M87" s="72">
        <f t="shared" si="24"/>
      </c>
      <c r="N87" s="72">
        <f t="shared" si="25"/>
      </c>
      <c r="O87" s="72">
        <f t="shared" si="26"/>
      </c>
      <c r="P87" s="72">
        <f t="shared" si="27"/>
      </c>
      <c r="Q87" s="73">
        <f t="shared" si="28"/>
      </c>
      <c r="R87" s="74">
        <f t="shared" si="29"/>
      </c>
    </row>
    <row r="88" spans="1:18" ht="12.75">
      <c r="A88" s="1"/>
      <c r="B88" s="106"/>
      <c r="C88" s="106"/>
      <c r="D88" s="106"/>
      <c r="E88" s="82"/>
      <c r="F88" s="109">
        <f t="shared" si="30"/>
      </c>
      <c r="G88" s="32">
        <f t="shared" si="31"/>
      </c>
      <c r="H88" s="88">
        <f t="shared" si="32"/>
      </c>
      <c r="I88" s="68">
        <f t="shared" si="20"/>
      </c>
      <c r="J88" s="68">
        <f t="shared" si="21"/>
      </c>
      <c r="K88" s="68">
        <f t="shared" si="22"/>
      </c>
      <c r="L88" s="68">
        <f t="shared" si="23"/>
      </c>
      <c r="M88" s="68">
        <f t="shared" si="24"/>
      </c>
      <c r="N88" s="68">
        <f t="shared" si="25"/>
      </c>
      <c r="O88" s="68">
        <f t="shared" si="26"/>
      </c>
      <c r="P88" s="68">
        <f t="shared" si="27"/>
      </c>
      <c r="Q88" s="69">
        <f t="shared" si="28"/>
      </c>
      <c r="R88" s="70">
        <f t="shared" si="29"/>
      </c>
    </row>
    <row r="89" spans="1:18" ht="12.75">
      <c r="A89" s="2"/>
      <c r="B89" s="106"/>
      <c r="C89" s="106"/>
      <c r="D89" s="106"/>
      <c r="E89" s="82"/>
      <c r="F89" s="110">
        <f t="shared" si="30"/>
      </c>
      <c r="G89" s="32">
        <f t="shared" si="31"/>
      </c>
      <c r="H89" s="88">
        <f t="shared" si="32"/>
      </c>
      <c r="I89" s="72">
        <f t="shared" si="20"/>
      </c>
      <c r="J89" s="72">
        <f t="shared" si="21"/>
      </c>
      <c r="K89" s="72">
        <f t="shared" si="22"/>
      </c>
      <c r="L89" s="72">
        <f t="shared" si="23"/>
      </c>
      <c r="M89" s="72">
        <f t="shared" si="24"/>
      </c>
      <c r="N89" s="72">
        <f t="shared" si="25"/>
      </c>
      <c r="O89" s="72">
        <f t="shared" si="26"/>
      </c>
      <c r="P89" s="72">
        <f t="shared" si="27"/>
      </c>
      <c r="Q89" s="73">
        <f t="shared" si="28"/>
      </c>
      <c r="R89" s="74">
        <f t="shared" si="29"/>
      </c>
    </row>
    <row r="90" spans="1:18" ht="12.75">
      <c r="A90" s="1"/>
      <c r="B90" s="106"/>
      <c r="C90" s="106"/>
      <c r="D90" s="106"/>
      <c r="E90" s="82"/>
      <c r="F90" s="109">
        <f t="shared" si="30"/>
      </c>
      <c r="G90" s="32">
        <f t="shared" si="31"/>
      </c>
      <c r="H90" s="88">
        <f t="shared" si="32"/>
      </c>
      <c r="I90" s="68">
        <f t="shared" si="20"/>
      </c>
      <c r="J90" s="68">
        <f t="shared" si="21"/>
      </c>
      <c r="K90" s="68">
        <f t="shared" si="22"/>
      </c>
      <c r="L90" s="68">
        <f t="shared" si="23"/>
      </c>
      <c r="M90" s="68">
        <f t="shared" si="24"/>
      </c>
      <c r="N90" s="68">
        <f t="shared" si="25"/>
      </c>
      <c r="O90" s="68">
        <f t="shared" si="26"/>
      </c>
      <c r="P90" s="68">
        <f t="shared" si="27"/>
      </c>
      <c r="Q90" s="69">
        <f t="shared" si="28"/>
      </c>
      <c r="R90" s="70">
        <f t="shared" si="29"/>
      </c>
    </row>
    <row r="91" spans="1:18" ht="12.75">
      <c r="A91" s="2"/>
      <c r="B91" s="106"/>
      <c r="C91" s="106"/>
      <c r="D91" s="106"/>
      <c r="E91" s="82"/>
      <c r="F91" s="110">
        <f t="shared" si="30"/>
      </c>
      <c r="G91" s="32">
        <f t="shared" si="31"/>
      </c>
      <c r="H91" s="88">
        <f t="shared" si="32"/>
      </c>
      <c r="I91" s="72">
        <f t="shared" si="20"/>
      </c>
      <c r="J91" s="72">
        <f t="shared" si="21"/>
      </c>
      <c r="K91" s="72">
        <f t="shared" si="22"/>
      </c>
      <c r="L91" s="72">
        <f t="shared" si="23"/>
      </c>
      <c r="M91" s="72">
        <f t="shared" si="24"/>
      </c>
      <c r="N91" s="72">
        <f t="shared" si="25"/>
      </c>
      <c r="O91" s="72">
        <f t="shared" si="26"/>
      </c>
      <c r="P91" s="72">
        <f t="shared" si="27"/>
      </c>
      <c r="Q91" s="73">
        <f t="shared" si="28"/>
      </c>
      <c r="R91" s="74">
        <f t="shared" si="29"/>
      </c>
    </row>
    <row r="92" spans="1:18" ht="12.75">
      <c r="A92" s="1"/>
      <c r="B92" s="106"/>
      <c r="C92" s="106"/>
      <c r="D92" s="106"/>
      <c r="E92" s="82"/>
      <c r="F92" s="109">
        <f t="shared" si="30"/>
      </c>
      <c r="G92" s="32">
        <f t="shared" si="31"/>
      </c>
      <c r="H92" s="88">
        <f t="shared" si="32"/>
      </c>
      <c r="I92" s="68">
        <f t="shared" si="20"/>
      </c>
      <c r="J92" s="68">
        <f t="shared" si="21"/>
      </c>
      <c r="K92" s="68">
        <f t="shared" si="22"/>
      </c>
      <c r="L92" s="68">
        <f t="shared" si="23"/>
      </c>
      <c r="M92" s="68">
        <f t="shared" si="24"/>
      </c>
      <c r="N92" s="68">
        <f t="shared" si="25"/>
      </c>
      <c r="O92" s="68">
        <f t="shared" si="26"/>
      </c>
      <c r="P92" s="68">
        <f t="shared" si="27"/>
      </c>
      <c r="Q92" s="69">
        <f t="shared" si="28"/>
      </c>
      <c r="R92" s="70">
        <f t="shared" si="29"/>
      </c>
    </row>
    <row r="93" spans="1:18" ht="12.75">
      <c r="A93" s="2"/>
      <c r="B93" s="106"/>
      <c r="C93" s="106"/>
      <c r="D93" s="106"/>
      <c r="E93" s="82"/>
      <c r="F93" s="110">
        <f t="shared" si="30"/>
      </c>
      <c r="G93" s="32">
        <f t="shared" si="31"/>
      </c>
      <c r="H93" s="88">
        <f t="shared" si="32"/>
      </c>
      <c r="I93" s="72">
        <f t="shared" si="20"/>
      </c>
      <c r="J93" s="72">
        <f t="shared" si="21"/>
      </c>
      <c r="K93" s="72">
        <f t="shared" si="22"/>
      </c>
      <c r="L93" s="72">
        <f t="shared" si="23"/>
      </c>
      <c r="M93" s="72">
        <f t="shared" si="24"/>
      </c>
      <c r="N93" s="72">
        <f t="shared" si="25"/>
      </c>
      <c r="O93" s="72">
        <f t="shared" si="26"/>
      </c>
      <c r="P93" s="72">
        <f t="shared" si="27"/>
      </c>
      <c r="Q93" s="73">
        <f t="shared" si="28"/>
      </c>
      <c r="R93" s="74">
        <f t="shared" si="29"/>
      </c>
    </row>
    <row r="94" spans="1:18" ht="12.75">
      <c r="A94" s="1"/>
      <c r="B94" s="106"/>
      <c r="C94" s="106"/>
      <c r="D94" s="106"/>
      <c r="E94" s="82"/>
      <c r="F94" s="109">
        <f t="shared" si="30"/>
      </c>
      <c r="G94" s="32">
        <f t="shared" si="31"/>
      </c>
      <c r="H94" s="88">
        <f t="shared" si="32"/>
      </c>
      <c r="I94" s="68">
        <f t="shared" si="20"/>
      </c>
      <c r="J94" s="68">
        <f t="shared" si="21"/>
      </c>
      <c r="K94" s="68">
        <f t="shared" si="22"/>
      </c>
      <c r="L94" s="68">
        <f t="shared" si="23"/>
      </c>
      <c r="M94" s="68">
        <f t="shared" si="24"/>
      </c>
      <c r="N94" s="68">
        <f t="shared" si="25"/>
      </c>
      <c r="O94" s="68">
        <f t="shared" si="26"/>
      </c>
      <c r="P94" s="68">
        <f t="shared" si="27"/>
      </c>
      <c r="Q94" s="69">
        <f t="shared" si="28"/>
      </c>
      <c r="R94" s="70">
        <f t="shared" si="29"/>
      </c>
    </row>
    <row r="95" spans="1:18" ht="12.75">
      <c r="A95" s="2"/>
      <c r="B95" s="106"/>
      <c r="C95" s="106"/>
      <c r="D95" s="106"/>
      <c r="E95" s="82"/>
      <c r="F95" s="110">
        <f t="shared" si="30"/>
      </c>
      <c r="G95" s="32">
        <f t="shared" si="31"/>
      </c>
      <c r="H95" s="88">
        <f t="shared" si="32"/>
      </c>
      <c r="I95" s="72">
        <f t="shared" si="20"/>
      </c>
      <c r="J95" s="72">
        <f t="shared" si="21"/>
      </c>
      <c r="K95" s="72">
        <f t="shared" si="22"/>
      </c>
      <c r="L95" s="72">
        <f t="shared" si="23"/>
      </c>
      <c r="M95" s="72">
        <f t="shared" si="24"/>
      </c>
      <c r="N95" s="72">
        <f t="shared" si="25"/>
      </c>
      <c r="O95" s="72">
        <f t="shared" si="26"/>
      </c>
      <c r="P95" s="72">
        <f t="shared" si="27"/>
      </c>
      <c r="Q95" s="73">
        <f t="shared" si="28"/>
      </c>
      <c r="R95" s="74">
        <f t="shared" si="29"/>
      </c>
    </row>
    <row r="96" spans="1:18" ht="12.75">
      <c r="A96" s="1"/>
      <c r="B96" s="106"/>
      <c r="C96" s="106"/>
      <c r="D96" s="106"/>
      <c r="E96" s="82"/>
      <c r="F96" s="109">
        <f t="shared" si="30"/>
      </c>
      <c r="G96" s="32">
        <f t="shared" si="31"/>
      </c>
      <c r="H96" s="88">
        <f t="shared" si="32"/>
      </c>
      <c r="I96" s="68">
        <f t="shared" si="20"/>
      </c>
      <c r="J96" s="68">
        <f t="shared" si="21"/>
      </c>
      <c r="K96" s="68">
        <f t="shared" si="22"/>
      </c>
      <c r="L96" s="68">
        <f t="shared" si="23"/>
      </c>
      <c r="M96" s="68">
        <f t="shared" si="24"/>
      </c>
      <c r="N96" s="68">
        <f t="shared" si="25"/>
      </c>
      <c r="O96" s="68">
        <f t="shared" si="26"/>
      </c>
      <c r="P96" s="68">
        <f t="shared" si="27"/>
      </c>
      <c r="Q96" s="69">
        <f t="shared" si="28"/>
      </c>
      <c r="R96" s="70">
        <f t="shared" si="29"/>
      </c>
    </row>
    <row r="97" spans="1:18" ht="12.75">
      <c r="A97" s="2"/>
      <c r="B97" s="106"/>
      <c r="C97" s="106"/>
      <c r="D97" s="106"/>
      <c r="E97" s="82"/>
      <c r="F97" s="110">
        <f t="shared" si="30"/>
      </c>
      <c r="G97" s="32">
        <f t="shared" si="31"/>
      </c>
      <c r="H97" s="88">
        <f t="shared" si="32"/>
      </c>
      <c r="I97" s="72">
        <f t="shared" si="20"/>
      </c>
      <c r="J97" s="72">
        <f t="shared" si="21"/>
      </c>
      <c r="K97" s="72">
        <f t="shared" si="22"/>
      </c>
      <c r="L97" s="72">
        <f t="shared" si="23"/>
      </c>
      <c r="M97" s="72">
        <f t="shared" si="24"/>
      </c>
      <c r="N97" s="72">
        <f t="shared" si="25"/>
      </c>
      <c r="O97" s="72">
        <f t="shared" si="26"/>
      </c>
      <c r="P97" s="72">
        <f t="shared" si="27"/>
      </c>
      <c r="Q97" s="73">
        <f t="shared" si="28"/>
      </c>
      <c r="R97" s="74">
        <f t="shared" si="29"/>
      </c>
    </row>
    <row r="98" spans="1:18" ht="12.75">
      <c r="A98" s="1"/>
      <c r="B98" s="106"/>
      <c r="C98" s="106"/>
      <c r="D98" s="106"/>
      <c r="E98" s="82"/>
      <c r="F98" s="109">
        <f t="shared" si="30"/>
      </c>
      <c r="G98" s="32">
        <f t="shared" si="31"/>
      </c>
      <c r="H98" s="88">
        <f t="shared" si="32"/>
      </c>
      <c r="I98" s="68">
        <f t="shared" si="20"/>
      </c>
      <c r="J98" s="68">
        <f t="shared" si="21"/>
      </c>
      <c r="K98" s="68">
        <f t="shared" si="22"/>
      </c>
      <c r="L98" s="68">
        <f t="shared" si="23"/>
      </c>
      <c r="M98" s="68">
        <f t="shared" si="24"/>
      </c>
      <c r="N98" s="68">
        <f t="shared" si="25"/>
      </c>
      <c r="O98" s="68">
        <f t="shared" si="26"/>
      </c>
      <c r="P98" s="68">
        <f t="shared" si="27"/>
      </c>
      <c r="Q98" s="69">
        <f t="shared" si="28"/>
      </c>
      <c r="R98" s="70">
        <f t="shared" si="29"/>
      </c>
    </row>
    <row r="99" spans="1:18" ht="12.75">
      <c r="A99" s="2"/>
      <c r="B99" s="106"/>
      <c r="C99" s="106"/>
      <c r="D99" s="106"/>
      <c r="E99" s="82"/>
      <c r="F99" s="110">
        <f t="shared" si="30"/>
      </c>
      <c r="G99" s="32">
        <f t="shared" si="31"/>
      </c>
      <c r="H99" s="88">
        <f t="shared" si="32"/>
      </c>
      <c r="I99" s="72">
        <f t="shared" si="20"/>
      </c>
      <c r="J99" s="72">
        <f aca="true" t="shared" si="33" ref="J99:J130">IF($A99="","",ROUND((VLOOKUP(B99,tbl_armor_factors,2,FALSE))*$H99,0))</f>
      </c>
      <c r="K99" s="72">
        <f aca="true" t="shared" si="34" ref="K99:K130">IF($A99="","",ROUND((9-(VLOOKUP(F99,tbl_mobility_factors,2,FALSE))*$H99),0))</f>
      </c>
      <c r="L99" s="72">
        <f aca="true" t="shared" si="35" ref="L99:L130">IF($A99="","",ROUND(((VLOOKUP(D99,tbl_bulk_factors,2,FALSE))*$H99),0))</f>
      </c>
      <c r="M99" s="72">
        <f t="shared" si="24"/>
      </c>
      <c r="N99" s="72">
        <f t="shared" si="25"/>
      </c>
      <c r="O99" s="72">
        <f aca="true" t="shared" si="36" ref="O99:O130">IF($A99="","",((VLOOKUP(C99,tbl_weight_factors,2,FALSE))*$H99))</f>
      </c>
      <c r="P99" s="72">
        <f t="shared" si="27"/>
      </c>
      <c r="Q99" s="73">
        <f aca="true" t="shared" si="37" ref="Q99:Q130">IF($A99="","",IF(8-$K99=0,0,IF(8-$K99&gt;0,((8-$K99)*5)/100,0.4)))</f>
      </c>
      <c r="R99" s="74">
        <f t="shared" si="29"/>
      </c>
    </row>
    <row r="100" spans="1:18" ht="12.75">
      <c r="A100" s="1"/>
      <c r="B100" s="106"/>
      <c r="C100" s="106"/>
      <c r="D100" s="106"/>
      <c r="E100" s="82"/>
      <c r="F100" s="109">
        <f t="shared" si="30"/>
      </c>
      <c r="G100" s="32">
        <f t="shared" si="31"/>
      </c>
      <c r="H100" s="88">
        <f t="shared" si="32"/>
      </c>
      <c r="I100" s="68">
        <f t="shared" si="20"/>
      </c>
      <c r="J100" s="68">
        <f t="shared" si="33"/>
      </c>
      <c r="K100" s="68">
        <f t="shared" si="34"/>
      </c>
      <c r="L100" s="68">
        <f t="shared" si="35"/>
      </c>
      <c r="M100" s="68">
        <f t="shared" si="24"/>
      </c>
      <c r="N100" s="68">
        <f t="shared" si="25"/>
      </c>
      <c r="O100" s="68">
        <f t="shared" si="36"/>
      </c>
      <c r="P100" s="68">
        <f t="shared" si="27"/>
      </c>
      <c r="Q100" s="69">
        <f t="shared" si="37"/>
      </c>
      <c r="R100" s="70">
        <f t="shared" si="29"/>
      </c>
    </row>
    <row r="101" spans="1:18" ht="12.75">
      <c r="A101" s="2"/>
      <c r="B101" s="106"/>
      <c r="C101" s="106"/>
      <c r="D101" s="106"/>
      <c r="E101" s="82"/>
      <c r="F101" s="110">
        <f t="shared" si="30"/>
      </c>
      <c r="G101" s="32">
        <f t="shared" si="31"/>
      </c>
      <c r="H101" s="88">
        <f t="shared" si="32"/>
      </c>
      <c r="I101" s="72">
        <f t="shared" si="20"/>
      </c>
      <c r="J101" s="72">
        <f t="shared" si="33"/>
      </c>
      <c r="K101" s="72">
        <f t="shared" si="34"/>
      </c>
      <c r="L101" s="72">
        <f t="shared" si="35"/>
      </c>
      <c r="M101" s="72">
        <f t="shared" si="24"/>
      </c>
      <c r="N101" s="72">
        <f t="shared" si="25"/>
      </c>
      <c r="O101" s="72">
        <f t="shared" si="36"/>
      </c>
      <c r="P101" s="72">
        <f t="shared" si="27"/>
      </c>
      <c r="Q101" s="73">
        <f t="shared" si="37"/>
      </c>
      <c r="R101" s="74">
        <f t="shared" si="29"/>
      </c>
    </row>
    <row r="102" spans="1:18" ht="12.75">
      <c r="A102" s="1"/>
      <c r="B102" s="106"/>
      <c r="C102" s="106"/>
      <c r="D102" s="106"/>
      <c r="E102" s="82"/>
      <c r="F102" s="109">
        <f t="shared" si="30"/>
      </c>
      <c r="G102" s="32">
        <f t="shared" si="31"/>
      </c>
      <c r="H102" s="88">
        <f t="shared" si="32"/>
      </c>
      <c r="I102" s="68">
        <f t="shared" si="20"/>
      </c>
      <c r="J102" s="68">
        <f t="shared" si="33"/>
      </c>
      <c r="K102" s="68">
        <f t="shared" si="34"/>
      </c>
      <c r="L102" s="68">
        <f t="shared" si="35"/>
      </c>
      <c r="M102" s="68">
        <f t="shared" si="24"/>
      </c>
      <c r="N102" s="68">
        <f t="shared" si="25"/>
      </c>
      <c r="O102" s="68">
        <f t="shared" si="36"/>
      </c>
      <c r="P102" s="68">
        <f t="shared" si="27"/>
      </c>
      <c r="Q102" s="69">
        <f t="shared" si="37"/>
      </c>
      <c r="R102" s="70">
        <f t="shared" si="29"/>
      </c>
    </row>
    <row r="103" spans="1:18" ht="12.75">
      <c r="A103" s="2"/>
      <c r="B103" s="106"/>
      <c r="C103" s="106"/>
      <c r="D103" s="106"/>
      <c r="E103" s="82"/>
      <c r="F103" s="110">
        <f t="shared" si="30"/>
      </c>
      <c r="G103" s="32">
        <f t="shared" si="31"/>
      </c>
      <c r="H103" s="88">
        <f t="shared" si="32"/>
      </c>
      <c r="I103" s="72">
        <f t="shared" si="20"/>
      </c>
      <c r="J103" s="72">
        <f t="shared" si="33"/>
      </c>
      <c r="K103" s="72">
        <f t="shared" si="34"/>
      </c>
      <c r="L103" s="72">
        <f t="shared" si="35"/>
      </c>
      <c r="M103" s="72">
        <f t="shared" si="24"/>
      </c>
      <c r="N103" s="72">
        <f t="shared" si="25"/>
      </c>
      <c r="O103" s="72">
        <f t="shared" si="36"/>
      </c>
      <c r="P103" s="72">
        <f t="shared" si="27"/>
      </c>
      <c r="Q103" s="73">
        <f t="shared" si="37"/>
      </c>
      <c r="R103" s="74">
        <f t="shared" si="29"/>
      </c>
    </row>
    <row r="104" spans="1:18" ht="12.75">
      <c r="A104" s="1"/>
      <c r="B104" s="106"/>
      <c r="C104" s="106"/>
      <c r="D104" s="106"/>
      <c r="E104" s="82"/>
      <c r="F104" s="109">
        <f t="shared" si="30"/>
      </c>
      <c r="G104" s="32">
        <f t="shared" si="31"/>
      </c>
      <c r="H104" s="88">
        <f t="shared" si="32"/>
      </c>
      <c r="I104" s="68">
        <f t="shared" si="20"/>
      </c>
      <c r="J104" s="68">
        <f t="shared" si="33"/>
      </c>
      <c r="K104" s="68">
        <f t="shared" si="34"/>
      </c>
      <c r="L104" s="68">
        <f t="shared" si="35"/>
      </c>
      <c r="M104" s="68">
        <f t="shared" si="24"/>
      </c>
      <c r="N104" s="68">
        <f t="shared" si="25"/>
      </c>
      <c r="O104" s="68">
        <f t="shared" si="36"/>
      </c>
      <c r="P104" s="68">
        <f t="shared" si="27"/>
      </c>
      <c r="Q104" s="69">
        <f t="shared" si="37"/>
      </c>
      <c r="R104" s="70">
        <f t="shared" si="29"/>
      </c>
    </row>
    <row r="105" spans="1:18" ht="12.75">
      <c r="A105" s="2"/>
      <c r="B105" s="106"/>
      <c r="C105" s="106"/>
      <c r="D105" s="106"/>
      <c r="E105" s="82"/>
      <c r="F105" s="110">
        <f t="shared" si="30"/>
      </c>
      <c r="G105" s="32">
        <f t="shared" si="31"/>
      </c>
      <c r="H105" s="88">
        <f t="shared" si="32"/>
      </c>
      <c r="I105" s="72">
        <f t="shared" si="20"/>
      </c>
      <c r="J105" s="72">
        <f t="shared" si="33"/>
      </c>
      <c r="K105" s="72">
        <f t="shared" si="34"/>
      </c>
      <c r="L105" s="72">
        <f t="shared" si="35"/>
      </c>
      <c r="M105" s="72">
        <f t="shared" si="24"/>
      </c>
      <c r="N105" s="72">
        <f t="shared" si="25"/>
      </c>
      <c r="O105" s="72">
        <f t="shared" si="36"/>
      </c>
      <c r="P105" s="72">
        <f t="shared" si="27"/>
      </c>
      <c r="Q105" s="73">
        <f t="shared" si="37"/>
      </c>
      <c r="R105" s="74">
        <f t="shared" si="29"/>
      </c>
    </row>
    <row r="106" spans="1:18" ht="12.75">
      <c r="A106" s="1"/>
      <c r="B106" s="106"/>
      <c r="C106" s="106"/>
      <c r="D106" s="106"/>
      <c r="E106" s="82"/>
      <c r="F106" s="109">
        <f t="shared" si="30"/>
      </c>
      <c r="G106" s="32">
        <f t="shared" si="31"/>
      </c>
      <c r="H106" s="88">
        <f t="shared" si="32"/>
      </c>
      <c r="I106" s="68">
        <f t="shared" si="20"/>
      </c>
      <c r="J106" s="68">
        <f t="shared" si="33"/>
      </c>
      <c r="K106" s="68">
        <f t="shared" si="34"/>
      </c>
      <c r="L106" s="68">
        <f t="shared" si="35"/>
      </c>
      <c r="M106" s="68">
        <f t="shared" si="24"/>
      </c>
      <c r="N106" s="68">
        <f t="shared" si="25"/>
      </c>
      <c r="O106" s="68">
        <f t="shared" si="36"/>
      </c>
      <c r="P106" s="68">
        <f t="shared" si="27"/>
      </c>
      <c r="Q106" s="69">
        <f t="shared" si="37"/>
      </c>
      <c r="R106" s="70">
        <f t="shared" si="29"/>
      </c>
    </row>
    <row r="107" spans="1:18" ht="12.75">
      <c r="A107" s="2"/>
      <c r="B107" s="106"/>
      <c r="C107" s="106"/>
      <c r="D107" s="106"/>
      <c r="E107" s="82"/>
      <c r="F107" s="110">
        <f t="shared" si="30"/>
      </c>
      <c r="G107" s="32">
        <f t="shared" si="31"/>
      </c>
      <c r="H107" s="88">
        <f t="shared" si="32"/>
      </c>
      <c r="I107" s="72">
        <f t="shared" si="20"/>
      </c>
      <c r="J107" s="72">
        <f t="shared" si="33"/>
      </c>
      <c r="K107" s="72">
        <f t="shared" si="34"/>
      </c>
      <c r="L107" s="72">
        <f t="shared" si="35"/>
      </c>
      <c r="M107" s="72">
        <f t="shared" si="24"/>
      </c>
      <c r="N107" s="72">
        <f t="shared" si="25"/>
      </c>
      <c r="O107" s="72">
        <f t="shared" si="36"/>
      </c>
      <c r="P107" s="72">
        <f t="shared" si="27"/>
      </c>
      <c r="Q107" s="73">
        <f t="shared" si="37"/>
      </c>
      <c r="R107" s="74">
        <f t="shared" si="29"/>
      </c>
    </row>
    <row r="108" spans="1:18" ht="12.75">
      <c r="A108" s="1"/>
      <c r="B108" s="106"/>
      <c r="C108" s="106"/>
      <c r="D108" s="106"/>
      <c r="E108" s="82"/>
      <c r="F108" s="109">
        <f t="shared" si="30"/>
      </c>
      <c r="G108" s="32">
        <f t="shared" si="31"/>
      </c>
      <c r="H108" s="88">
        <f t="shared" si="32"/>
      </c>
      <c r="I108" s="68">
        <f t="shared" si="20"/>
      </c>
      <c r="J108" s="68">
        <f t="shared" si="33"/>
      </c>
      <c r="K108" s="68">
        <f t="shared" si="34"/>
      </c>
      <c r="L108" s="68">
        <f t="shared" si="35"/>
      </c>
      <c r="M108" s="68">
        <f t="shared" si="24"/>
      </c>
      <c r="N108" s="68">
        <f t="shared" si="25"/>
      </c>
      <c r="O108" s="68">
        <f t="shared" si="36"/>
      </c>
      <c r="P108" s="68">
        <f t="shared" si="27"/>
      </c>
      <c r="Q108" s="69">
        <f t="shared" si="37"/>
      </c>
      <c r="R108" s="70">
        <f t="shared" si="29"/>
      </c>
    </row>
    <row r="109" spans="1:18" ht="12.75">
      <c r="A109" s="2"/>
      <c r="B109" s="106"/>
      <c r="C109" s="106"/>
      <c r="D109" s="106"/>
      <c r="E109" s="82"/>
      <c r="F109" s="110">
        <f t="shared" si="30"/>
      </c>
      <c r="G109" s="32">
        <f t="shared" si="31"/>
      </c>
      <c r="H109" s="88">
        <f t="shared" si="32"/>
      </c>
      <c r="I109" s="72">
        <f t="shared" si="20"/>
      </c>
      <c r="J109" s="72">
        <f t="shared" si="33"/>
      </c>
      <c r="K109" s="72">
        <f t="shared" si="34"/>
      </c>
      <c r="L109" s="72">
        <f t="shared" si="35"/>
      </c>
      <c r="M109" s="72">
        <f t="shared" si="24"/>
      </c>
      <c r="N109" s="72">
        <f t="shared" si="25"/>
      </c>
      <c r="O109" s="72">
        <f t="shared" si="36"/>
      </c>
      <c r="P109" s="72">
        <f t="shared" si="27"/>
      </c>
      <c r="Q109" s="73">
        <f t="shared" si="37"/>
      </c>
      <c r="R109" s="74">
        <f t="shared" si="29"/>
      </c>
    </row>
    <row r="110" spans="1:18" ht="12.75">
      <c r="A110" s="1"/>
      <c r="B110" s="106"/>
      <c r="C110" s="106"/>
      <c r="D110" s="106"/>
      <c r="E110" s="82"/>
      <c r="F110" s="109">
        <f t="shared" si="30"/>
      </c>
      <c r="G110" s="32">
        <f t="shared" si="31"/>
      </c>
      <c r="H110" s="88">
        <f t="shared" si="32"/>
      </c>
      <c r="I110" s="68">
        <f t="shared" si="20"/>
      </c>
      <c r="J110" s="68">
        <f t="shared" si="33"/>
      </c>
      <c r="K110" s="68">
        <f t="shared" si="34"/>
      </c>
      <c r="L110" s="68">
        <f t="shared" si="35"/>
      </c>
      <c r="M110" s="68">
        <f t="shared" si="24"/>
      </c>
      <c r="N110" s="68">
        <f t="shared" si="25"/>
      </c>
      <c r="O110" s="68">
        <f t="shared" si="36"/>
      </c>
      <c r="P110" s="68">
        <f t="shared" si="27"/>
      </c>
      <c r="Q110" s="69">
        <f t="shared" si="37"/>
      </c>
      <c r="R110" s="70">
        <f t="shared" si="29"/>
      </c>
    </row>
    <row r="111" spans="1:18" ht="12.75">
      <c r="A111" s="2"/>
      <c r="B111" s="106"/>
      <c r="C111" s="106"/>
      <c r="D111" s="106"/>
      <c r="E111" s="82"/>
      <c r="F111" s="110">
        <f t="shared" si="30"/>
      </c>
      <c r="G111" s="32">
        <f t="shared" si="31"/>
      </c>
      <c r="H111" s="88">
        <f t="shared" si="32"/>
      </c>
      <c r="I111" s="72">
        <f t="shared" si="20"/>
      </c>
      <c r="J111" s="72">
        <f t="shared" si="33"/>
      </c>
      <c r="K111" s="72">
        <f t="shared" si="34"/>
      </c>
      <c r="L111" s="72">
        <f t="shared" si="35"/>
      </c>
      <c r="M111" s="72">
        <f t="shared" si="24"/>
      </c>
      <c r="N111" s="72">
        <f t="shared" si="25"/>
      </c>
      <c r="O111" s="72">
        <f t="shared" si="36"/>
      </c>
      <c r="P111" s="72">
        <f t="shared" si="27"/>
      </c>
      <c r="Q111" s="73">
        <f t="shared" si="37"/>
      </c>
      <c r="R111" s="74">
        <f t="shared" si="29"/>
      </c>
    </row>
    <row r="112" spans="1:18" ht="12.75">
      <c r="A112" s="1"/>
      <c r="B112" s="106"/>
      <c r="C112" s="106"/>
      <c r="D112" s="106"/>
      <c r="E112" s="82"/>
      <c r="F112" s="109">
        <f t="shared" si="30"/>
      </c>
      <c r="G112" s="32">
        <f t="shared" si="31"/>
      </c>
      <c r="H112" s="88">
        <f t="shared" si="32"/>
      </c>
      <c r="I112" s="68">
        <f t="shared" si="20"/>
      </c>
      <c r="J112" s="68">
        <f t="shared" si="33"/>
      </c>
      <c r="K112" s="68">
        <f t="shared" si="34"/>
      </c>
      <c r="L112" s="68">
        <f t="shared" si="35"/>
      </c>
      <c r="M112" s="68">
        <f t="shared" si="24"/>
      </c>
      <c r="N112" s="68">
        <f t="shared" si="25"/>
      </c>
      <c r="O112" s="68">
        <f t="shared" si="36"/>
      </c>
      <c r="P112" s="68">
        <f t="shared" si="27"/>
      </c>
      <c r="Q112" s="69">
        <f t="shared" si="37"/>
      </c>
      <c r="R112" s="70">
        <f t="shared" si="29"/>
      </c>
    </row>
    <row r="113" spans="1:18" ht="12.75">
      <c r="A113" s="2"/>
      <c r="B113" s="106"/>
      <c r="C113" s="106"/>
      <c r="D113" s="106"/>
      <c r="E113" s="82"/>
      <c r="F113" s="110">
        <f t="shared" si="30"/>
      </c>
      <c r="G113" s="32">
        <f t="shared" si="31"/>
      </c>
      <c r="H113" s="88">
        <f t="shared" si="32"/>
      </c>
      <c r="I113" s="72">
        <f t="shared" si="20"/>
      </c>
      <c r="J113" s="72">
        <f t="shared" si="33"/>
      </c>
      <c r="K113" s="72">
        <f t="shared" si="34"/>
      </c>
      <c r="L113" s="72">
        <f t="shared" si="35"/>
      </c>
      <c r="M113" s="72">
        <f t="shared" si="24"/>
      </c>
      <c r="N113" s="72">
        <f t="shared" si="25"/>
      </c>
      <c r="O113" s="72">
        <f t="shared" si="36"/>
      </c>
      <c r="P113" s="72">
        <f t="shared" si="27"/>
      </c>
      <c r="Q113" s="73">
        <f t="shared" si="37"/>
      </c>
      <c r="R113" s="74">
        <f t="shared" si="29"/>
      </c>
    </row>
    <row r="114" spans="1:18" ht="12.75">
      <c r="A114" s="1"/>
      <c r="B114" s="106"/>
      <c r="C114" s="106"/>
      <c r="D114" s="106"/>
      <c r="E114" s="82"/>
      <c r="F114" s="109">
        <f t="shared" si="30"/>
      </c>
      <c r="G114" s="32">
        <f t="shared" si="31"/>
      </c>
      <c r="H114" s="88">
        <f t="shared" si="32"/>
      </c>
      <c r="I114" s="68">
        <f t="shared" si="20"/>
      </c>
      <c r="J114" s="68">
        <f t="shared" si="33"/>
      </c>
      <c r="K114" s="68">
        <f t="shared" si="34"/>
      </c>
      <c r="L114" s="68">
        <f t="shared" si="35"/>
      </c>
      <c r="M114" s="68">
        <f t="shared" si="24"/>
      </c>
      <c r="N114" s="68">
        <f t="shared" si="25"/>
      </c>
      <c r="O114" s="68">
        <f t="shared" si="36"/>
      </c>
      <c r="P114" s="68">
        <f t="shared" si="27"/>
      </c>
      <c r="Q114" s="69">
        <f t="shared" si="37"/>
      </c>
      <c r="R114" s="70">
        <f t="shared" si="29"/>
      </c>
    </row>
    <row r="115" spans="1:18" ht="12.75">
      <c r="A115" s="2"/>
      <c r="B115" s="106"/>
      <c r="C115" s="106"/>
      <c r="D115" s="106"/>
      <c r="E115" s="82"/>
      <c r="F115" s="110">
        <f t="shared" si="30"/>
      </c>
      <c r="G115" s="32">
        <f t="shared" si="31"/>
      </c>
      <c r="H115" s="88">
        <f t="shared" si="32"/>
      </c>
      <c r="I115" s="72">
        <f t="shared" si="20"/>
      </c>
      <c r="J115" s="72">
        <f t="shared" si="33"/>
      </c>
      <c r="K115" s="72">
        <f t="shared" si="34"/>
      </c>
      <c r="L115" s="72">
        <f t="shared" si="35"/>
      </c>
      <c r="M115" s="72">
        <f t="shared" si="24"/>
      </c>
      <c r="N115" s="72">
        <f t="shared" si="25"/>
      </c>
      <c r="O115" s="72">
        <f t="shared" si="36"/>
      </c>
      <c r="P115" s="72">
        <f t="shared" si="27"/>
      </c>
      <c r="Q115" s="73">
        <f t="shared" si="37"/>
      </c>
      <c r="R115" s="74">
        <f t="shared" si="29"/>
      </c>
    </row>
    <row r="116" spans="1:18" ht="12.75">
      <c r="A116" s="1"/>
      <c r="B116" s="106"/>
      <c r="C116" s="106"/>
      <c r="D116" s="106"/>
      <c r="E116" s="82"/>
      <c r="F116" s="109">
        <f t="shared" si="30"/>
      </c>
      <c r="G116" s="32">
        <f t="shared" si="31"/>
      </c>
      <c r="H116" s="88">
        <f t="shared" si="32"/>
      </c>
      <c r="I116" s="68">
        <f t="shared" si="20"/>
      </c>
      <c r="J116" s="68">
        <f t="shared" si="33"/>
      </c>
      <c r="K116" s="68">
        <f t="shared" si="34"/>
      </c>
      <c r="L116" s="68">
        <f t="shared" si="35"/>
      </c>
      <c r="M116" s="68">
        <f t="shared" si="24"/>
      </c>
      <c r="N116" s="68">
        <f t="shared" si="25"/>
      </c>
      <c r="O116" s="68">
        <f t="shared" si="36"/>
      </c>
      <c r="P116" s="68">
        <f t="shared" si="27"/>
      </c>
      <c r="Q116" s="69">
        <f t="shared" si="37"/>
      </c>
      <c r="R116" s="70">
        <f t="shared" si="29"/>
      </c>
    </row>
    <row r="117" spans="1:18" ht="12.75">
      <c r="A117" s="2"/>
      <c r="B117" s="106"/>
      <c r="C117" s="106"/>
      <c r="D117" s="106"/>
      <c r="E117" s="82"/>
      <c r="F117" s="110">
        <f t="shared" si="30"/>
      </c>
      <c r="G117" s="32">
        <f t="shared" si="31"/>
      </c>
      <c r="H117" s="88">
        <f t="shared" si="32"/>
      </c>
      <c r="I117" s="72">
        <f t="shared" si="20"/>
      </c>
      <c r="J117" s="72">
        <f t="shared" si="33"/>
      </c>
      <c r="K117" s="72">
        <f t="shared" si="34"/>
      </c>
      <c r="L117" s="72">
        <f t="shared" si="35"/>
      </c>
      <c r="M117" s="72">
        <f t="shared" si="24"/>
      </c>
      <c r="N117" s="72">
        <f t="shared" si="25"/>
      </c>
      <c r="O117" s="72">
        <f t="shared" si="36"/>
      </c>
      <c r="P117" s="72">
        <f t="shared" si="27"/>
      </c>
      <c r="Q117" s="73">
        <f t="shared" si="37"/>
      </c>
      <c r="R117" s="74">
        <f t="shared" si="29"/>
      </c>
    </row>
    <row r="118" spans="1:18" ht="12.75">
      <c r="A118" s="1"/>
      <c r="B118" s="106"/>
      <c r="C118" s="106"/>
      <c r="D118" s="106"/>
      <c r="E118" s="82"/>
      <c r="F118" s="109">
        <f t="shared" si="30"/>
      </c>
      <c r="G118" s="32">
        <f t="shared" si="31"/>
      </c>
      <c r="H118" s="88">
        <f t="shared" si="32"/>
      </c>
      <c r="I118" s="68">
        <f t="shared" si="20"/>
      </c>
      <c r="J118" s="68">
        <f t="shared" si="33"/>
      </c>
      <c r="K118" s="68">
        <f t="shared" si="34"/>
      </c>
      <c r="L118" s="68">
        <f t="shared" si="35"/>
      </c>
      <c r="M118" s="68">
        <f t="shared" si="24"/>
      </c>
      <c r="N118" s="68">
        <f t="shared" si="25"/>
      </c>
      <c r="O118" s="68">
        <f t="shared" si="36"/>
      </c>
      <c r="P118" s="68">
        <f t="shared" si="27"/>
      </c>
      <c r="Q118" s="69">
        <f t="shared" si="37"/>
      </c>
      <c r="R118" s="70">
        <f t="shared" si="29"/>
      </c>
    </row>
    <row r="119" spans="1:18" ht="12.75">
      <c r="A119" s="2"/>
      <c r="B119" s="106"/>
      <c r="C119" s="106"/>
      <c r="D119" s="106"/>
      <c r="E119" s="82"/>
      <c r="F119" s="110">
        <f t="shared" si="30"/>
      </c>
      <c r="G119" s="32">
        <f t="shared" si="31"/>
      </c>
      <c r="H119" s="88">
        <f t="shared" si="32"/>
      </c>
      <c r="I119" s="72">
        <f t="shared" si="20"/>
      </c>
      <c r="J119" s="72">
        <f t="shared" si="33"/>
      </c>
      <c r="K119" s="72">
        <f t="shared" si="34"/>
      </c>
      <c r="L119" s="72">
        <f t="shared" si="35"/>
      </c>
      <c r="M119" s="72">
        <f t="shared" si="24"/>
      </c>
      <c r="N119" s="72">
        <f t="shared" si="25"/>
      </c>
      <c r="O119" s="72">
        <f t="shared" si="36"/>
      </c>
      <c r="P119" s="72">
        <f t="shared" si="27"/>
      </c>
      <c r="Q119" s="73">
        <f t="shared" si="37"/>
      </c>
      <c r="R119" s="74">
        <f t="shared" si="29"/>
      </c>
    </row>
    <row r="120" spans="1:18" ht="12.75">
      <c r="A120" s="1"/>
      <c r="B120" s="106"/>
      <c r="C120" s="106"/>
      <c r="D120" s="106"/>
      <c r="E120" s="82"/>
      <c r="F120" s="109">
        <f t="shared" si="30"/>
      </c>
      <c r="G120" s="32">
        <f t="shared" si="31"/>
      </c>
      <c r="H120" s="88">
        <f t="shared" si="32"/>
      </c>
      <c r="I120" s="68">
        <f t="shared" si="20"/>
      </c>
      <c r="J120" s="68">
        <f t="shared" si="33"/>
      </c>
      <c r="K120" s="68">
        <f t="shared" si="34"/>
      </c>
      <c r="L120" s="68">
        <f t="shared" si="35"/>
      </c>
      <c r="M120" s="68">
        <f t="shared" si="24"/>
      </c>
      <c r="N120" s="68">
        <f t="shared" si="25"/>
      </c>
      <c r="O120" s="68">
        <f t="shared" si="36"/>
      </c>
      <c r="P120" s="68">
        <f t="shared" si="27"/>
      </c>
      <c r="Q120" s="69">
        <f t="shared" si="37"/>
      </c>
      <c r="R120" s="70">
        <f t="shared" si="29"/>
      </c>
    </row>
    <row r="121" spans="1:18" ht="12.75">
      <c r="A121" s="2"/>
      <c r="B121" s="106"/>
      <c r="C121" s="106"/>
      <c r="D121" s="106"/>
      <c r="E121" s="82"/>
      <c r="F121" s="110">
        <f t="shared" si="30"/>
      </c>
      <c r="G121" s="32">
        <f t="shared" si="31"/>
      </c>
      <c r="H121" s="88">
        <f t="shared" si="32"/>
      </c>
      <c r="I121" s="72">
        <f t="shared" si="20"/>
      </c>
      <c r="J121" s="72">
        <f t="shared" si="33"/>
      </c>
      <c r="K121" s="72">
        <f t="shared" si="34"/>
      </c>
      <c r="L121" s="72">
        <f t="shared" si="35"/>
      </c>
      <c r="M121" s="72">
        <f t="shared" si="24"/>
      </c>
      <c r="N121" s="72">
        <f t="shared" si="25"/>
      </c>
      <c r="O121" s="72">
        <f t="shared" si="36"/>
      </c>
      <c r="P121" s="72">
        <f t="shared" si="27"/>
      </c>
      <c r="Q121" s="73">
        <f t="shared" si="37"/>
      </c>
      <c r="R121" s="74">
        <f t="shared" si="29"/>
      </c>
    </row>
    <row r="122" spans="1:18" ht="12.75">
      <c r="A122" s="1"/>
      <c r="B122" s="106"/>
      <c r="C122" s="106"/>
      <c r="D122" s="106"/>
      <c r="E122" s="82"/>
      <c r="F122" s="109">
        <f t="shared" si="30"/>
      </c>
      <c r="G122" s="32">
        <f t="shared" si="31"/>
      </c>
      <c r="H122" s="88">
        <f t="shared" si="32"/>
      </c>
      <c r="I122" s="68">
        <f t="shared" si="20"/>
      </c>
      <c r="J122" s="68">
        <f t="shared" si="33"/>
      </c>
      <c r="K122" s="68">
        <f t="shared" si="34"/>
      </c>
      <c r="L122" s="68">
        <f t="shared" si="35"/>
      </c>
      <c r="M122" s="68">
        <f t="shared" si="24"/>
      </c>
      <c r="N122" s="68">
        <f t="shared" si="25"/>
      </c>
      <c r="O122" s="68">
        <f t="shared" si="36"/>
      </c>
      <c r="P122" s="68">
        <f t="shared" si="27"/>
      </c>
      <c r="Q122" s="69">
        <f t="shared" si="37"/>
      </c>
      <c r="R122" s="70">
        <f t="shared" si="29"/>
      </c>
    </row>
    <row r="123" spans="1:18" ht="12.75">
      <c r="A123" s="2"/>
      <c r="B123" s="106"/>
      <c r="C123" s="106"/>
      <c r="D123" s="106"/>
      <c r="E123" s="82"/>
      <c r="F123" s="110">
        <f t="shared" si="30"/>
      </c>
      <c r="G123" s="32">
        <f t="shared" si="31"/>
      </c>
      <c r="H123" s="88">
        <f t="shared" si="32"/>
      </c>
      <c r="I123" s="72">
        <f t="shared" si="20"/>
      </c>
      <c r="J123" s="72">
        <f t="shared" si="33"/>
      </c>
      <c r="K123" s="72">
        <f t="shared" si="34"/>
      </c>
      <c r="L123" s="72">
        <f t="shared" si="35"/>
      </c>
      <c r="M123" s="72">
        <f t="shared" si="24"/>
      </c>
      <c r="N123" s="72">
        <f t="shared" si="25"/>
      </c>
      <c r="O123" s="72">
        <f t="shared" si="36"/>
      </c>
      <c r="P123" s="72">
        <f t="shared" si="27"/>
      </c>
      <c r="Q123" s="73">
        <f t="shared" si="37"/>
      </c>
      <c r="R123" s="74">
        <f t="shared" si="29"/>
      </c>
    </row>
    <row r="124" spans="1:18" ht="12.75">
      <c r="A124" s="1"/>
      <c r="B124" s="106"/>
      <c r="C124" s="106"/>
      <c r="D124" s="106"/>
      <c r="E124" s="82"/>
      <c r="F124" s="109">
        <f t="shared" si="30"/>
      </c>
      <c r="G124" s="32">
        <f t="shared" si="31"/>
      </c>
      <c r="H124" s="88">
        <f t="shared" si="32"/>
      </c>
      <c r="I124" s="68">
        <f t="shared" si="20"/>
      </c>
      <c r="J124" s="68">
        <f t="shared" si="33"/>
      </c>
      <c r="K124" s="68">
        <f t="shared" si="34"/>
      </c>
      <c r="L124" s="68">
        <f t="shared" si="35"/>
      </c>
      <c r="M124" s="68">
        <f t="shared" si="24"/>
      </c>
      <c r="N124" s="68">
        <f t="shared" si="25"/>
      </c>
      <c r="O124" s="68">
        <f t="shared" si="36"/>
      </c>
      <c r="P124" s="68">
        <f t="shared" si="27"/>
      </c>
      <c r="Q124" s="69">
        <f t="shared" si="37"/>
      </c>
      <c r="R124" s="70">
        <f t="shared" si="29"/>
      </c>
    </row>
    <row r="125" spans="1:18" ht="12.75">
      <c r="A125" s="2"/>
      <c r="B125" s="106"/>
      <c r="C125" s="106"/>
      <c r="D125" s="106"/>
      <c r="E125" s="82"/>
      <c r="F125" s="110">
        <f t="shared" si="30"/>
      </c>
      <c r="G125" s="32">
        <f t="shared" si="31"/>
      </c>
      <c r="H125" s="88">
        <f t="shared" si="32"/>
      </c>
      <c r="I125" s="72">
        <f t="shared" si="20"/>
      </c>
      <c r="J125" s="72">
        <f t="shared" si="33"/>
      </c>
      <c r="K125" s="72">
        <f t="shared" si="34"/>
      </c>
      <c r="L125" s="72">
        <f t="shared" si="35"/>
      </c>
      <c r="M125" s="72">
        <f t="shared" si="24"/>
      </c>
      <c r="N125" s="72">
        <f t="shared" si="25"/>
      </c>
      <c r="O125" s="72">
        <f t="shared" si="36"/>
      </c>
      <c r="P125" s="72">
        <f t="shared" si="27"/>
      </c>
      <c r="Q125" s="73">
        <f t="shared" si="37"/>
      </c>
      <c r="R125" s="74">
        <f t="shared" si="29"/>
      </c>
    </row>
    <row r="126" spans="1:18" ht="12.75">
      <c r="A126" s="1"/>
      <c r="B126" s="106"/>
      <c r="C126" s="106"/>
      <c r="D126" s="106"/>
      <c r="E126" s="82"/>
      <c r="F126" s="109">
        <f t="shared" si="30"/>
      </c>
      <c r="G126" s="32">
        <f t="shared" si="31"/>
      </c>
      <c r="H126" s="88">
        <f t="shared" si="32"/>
      </c>
      <c r="I126" s="68">
        <f t="shared" si="20"/>
      </c>
      <c r="J126" s="68">
        <f t="shared" si="33"/>
      </c>
      <c r="K126" s="68">
        <f t="shared" si="34"/>
      </c>
      <c r="L126" s="68">
        <f t="shared" si="35"/>
      </c>
      <c r="M126" s="68">
        <f t="shared" si="24"/>
      </c>
      <c r="N126" s="68">
        <f t="shared" si="25"/>
      </c>
      <c r="O126" s="68">
        <f t="shared" si="36"/>
      </c>
      <c r="P126" s="68">
        <f t="shared" si="27"/>
      </c>
      <c r="Q126" s="69">
        <f t="shared" si="37"/>
      </c>
      <c r="R126" s="70">
        <f t="shared" si="29"/>
      </c>
    </row>
    <row r="127" spans="1:18" ht="12.75">
      <c r="A127" s="2"/>
      <c r="B127" s="106"/>
      <c r="C127" s="106"/>
      <c r="D127" s="106"/>
      <c r="E127" s="82"/>
      <c r="F127" s="110">
        <f t="shared" si="30"/>
      </c>
      <c r="G127" s="32">
        <f t="shared" si="31"/>
      </c>
      <c r="H127" s="88">
        <f t="shared" si="32"/>
      </c>
      <c r="I127" s="72">
        <f t="shared" si="20"/>
      </c>
      <c r="J127" s="72">
        <f t="shared" si="33"/>
      </c>
      <c r="K127" s="72">
        <f t="shared" si="34"/>
      </c>
      <c r="L127" s="72">
        <f t="shared" si="35"/>
      </c>
      <c r="M127" s="72">
        <f t="shared" si="24"/>
      </c>
      <c r="N127" s="72">
        <f t="shared" si="25"/>
      </c>
      <c r="O127" s="72">
        <f t="shared" si="36"/>
      </c>
      <c r="P127" s="72">
        <f t="shared" si="27"/>
      </c>
      <c r="Q127" s="73">
        <f t="shared" si="37"/>
      </c>
      <c r="R127" s="74">
        <f t="shared" si="29"/>
      </c>
    </row>
    <row r="128" spans="1:18" ht="12.75">
      <c r="A128" s="1"/>
      <c r="B128" s="106"/>
      <c r="C128" s="106"/>
      <c r="D128" s="106"/>
      <c r="E128" s="82"/>
      <c r="F128" s="109">
        <f t="shared" si="30"/>
      </c>
      <c r="G128" s="32">
        <f t="shared" si="31"/>
      </c>
      <c r="H128" s="88">
        <f t="shared" si="32"/>
      </c>
      <c r="I128" s="68">
        <f t="shared" si="20"/>
      </c>
      <c r="J128" s="68">
        <f t="shared" si="33"/>
      </c>
      <c r="K128" s="68">
        <f t="shared" si="34"/>
      </c>
      <c r="L128" s="68">
        <f t="shared" si="35"/>
      </c>
      <c r="M128" s="68">
        <f t="shared" si="24"/>
      </c>
      <c r="N128" s="68">
        <f t="shared" si="25"/>
      </c>
      <c r="O128" s="68">
        <f t="shared" si="36"/>
      </c>
      <c r="P128" s="68">
        <f t="shared" si="27"/>
      </c>
      <c r="Q128" s="69">
        <f t="shared" si="37"/>
      </c>
      <c r="R128" s="70">
        <f t="shared" si="29"/>
      </c>
    </row>
    <row r="129" spans="1:18" ht="12.75">
      <c r="A129" s="2"/>
      <c r="B129" s="106"/>
      <c r="C129" s="106"/>
      <c r="D129" s="106"/>
      <c r="E129" s="82"/>
      <c r="F129" s="110">
        <f t="shared" si="30"/>
      </c>
      <c r="G129" s="32">
        <f t="shared" si="31"/>
      </c>
      <c r="H129" s="88">
        <f t="shared" si="32"/>
      </c>
      <c r="I129" s="72">
        <f t="shared" si="20"/>
      </c>
      <c r="J129" s="72">
        <f t="shared" si="33"/>
      </c>
      <c r="K129" s="72">
        <f t="shared" si="34"/>
      </c>
      <c r="L129" s="72">
        <f t="shared" si="35"/>
      </c>
      <c r="M129" s="72">
        <f t="shared" si="24"/>
      </c>
      <c r="N129" s="72">
        <f t="shared" si="25"/>
      </c>
      <c r="O129" s="72">
        <f t="shared" si="36"/>
      </c>
      <c r="P129" s="72">
        <f t="shared" si="27"/>
      </c>
      <c r="Q129" s="73">
        <f t="shared" si="37"/>
      </c>
      <c r="R129" s="74">
        <f t="shared" si="29"/>
      </c>
    </row>
    <row r="130" spans="1:18" ht="12.75">
      <c r="A130" s="1"/>
      <c r="B130" s="106"/>
      <c r="C130" s="106"/>
      <c r="D130" s="106"/>
      <c r="E130" s="82"/>
      <c r="F130" s="109">
        <f t="shared" si="30"/>
      </c>
      <c r="G130" s="32">
        <f t="shared" si="31"/>
      </c>
      <c r="H130" s="88">
        <f t="shared" si="32"/>
      </c>
      <c r="I130" s="68">
        <f t="shared" si="20"/>
      </c>
      <c r="J130" s="68">
        <f t="shared" si="33"/>
      </c>
      <c r="K130" s="68">
        <f t="shared" si="34"/>
      </c>
      <c r="L130" s="68">
        <f t="shared" si="35"/>
      </c>
      <c r="M130" s="68">
        <f t="shared" si="24"/>
      </c>
      <c r="N130" s="68">
        <f t="shared" si="25"/>
      </c>
      <c r="O130" s="68">
        <f t="shared" si="36"/>
      </c>
      <c r="P130" s="68">
        <f t="shared" si="27"/>
      </c>
      <c r="Q130" s="69">
        <f t="shared" si="37"/>
      </c>
      <c r="R130" s="70">
        <f t="shared" si="29"/>
      </c>
    </row>
    <row r="131" spans="1:18" ht="12.75">
      <c r="A131" s="2"/>
      <c r="B131" s="106"/>
      <c r="C131" s="106"/>
      <c r="D131" s="106"/>
      <c r="E131" s="82"/>
      <c r="F131" s="110">
        <f t="shared" si="30"/>
      </c>
      <c r="G131" s="32">
        <f t="shared" si="31"/>
      </c>
      <c r="H131" s="88">
        <f t="shared" si="32"/>
      </c>
      <c r="I131" s="72">
        <f aca="true" t="shared" si="38" ref="I131:I194">IF($A131="","",ROUND($H131*$E131,0))</f>
      </c>
      <c r="J131" s="72">
        <f aca="true" t="shared" si="39" ref="J131:J162">IF($A131="","",ROUND((VLOOKUP(B131,tbl_armor_factors,2,FALSE))*$H131,0))</f>
      </c>
      <c r="K131" s="72">
        <f aca="true" t="shared" si="40" ref="K131:K162">IF($A131="","",ROUND((9-(VLOOKUP(F131,tbl_mobility_factors,2,FALSE))*$H131),0))</f>
      </c>
      <c r="L131" s="72">
        <f aca="true" t="shared" si="41" ref="L131:L162">IF($A131="","",ROUND(((VLOOKUP(D131,tbl_bulk_factors,2,FALSE))*$H131),0))</f>
      </c>
      <c r="M131" s="72">
        <f aca="true" t="shared" si="42" ref="M131:M194">IF($A131="","",IF($P131="Light",30,20))</f>
      </c>
      <c r="N131" s="72">
        <f aca="true" t="shared" si="43" ref="N131:N194">IF($A131="","",IF($P131="Light",20,15))</f>
      </c>
      <c r="O131" s="72">
        <f aca="true" t="shared" si="44" ref="O131:O162">IF($A131="","",((VLOOKUP(C131,tbl_weight_factors,2,FALSE))*$H131))</f>
      </c>
      <c r="P131" s="72">
        <f aca="true" t="shared" si="45" ref="P131:P194">IF($A131="","",IF($O131&gt;44,"Heavy",IF($L131&lt;-5,"Heavy",IF($K131&lt;2,"Heavy",IF($O131&gt;34,"Medium",IF($L131&lt;-2,"Medium",IF($K131&lt;5,"Medium","Light")))))))</f>
      </c>
      <c r="Q131" s="73">
        <f aca="true" t="shared" si="46" ref="Q131:Q162">IF($A131="","",IF(8-$K131=0,0,IF(8-$K131&gt;0,((8-$K131)*5)/100,0.4)))</f>
      </c>
      <c r="R131" s="74">
        <f aca="true" t="shared" si="47" ref="R131:R194">IF($A131="","",IF($J131&gt;6,"Close",IF($J131&gt;4,"Open",IF($J131&gt;2,"Cap","None"))))</f>
      </c>
    </row>
    <row r="132" spans="1:18" ht="12.75">
      <c r="A132" s="1"/>
      <c r="B132" s="106"/>
      <c r="C132" s="106"/>
      <c r="D132" s="106"/>
      <c r="E132" s="82"/>
      <c r="F132" s="109">
        <f t="shared" si="30"/>
      </c>
      <c r="G132" s="32">
        <f t="shared" si="31"/>
      </c>
      <c r="H132" s="88">
        <f t="shared" si="32"/>
      </c>
      <c r="I132" s="68">
        <f t="shared" si="38"/>
      </c>
      <c r="J132" s="68">
        <f t="shared" si="39"/>
      </c>
      <c r="K132" s="68">
        <f t="shared" si="40"/>
      </c>
      <c r="L132" s="68">
        <f t="shared" si="41"/>
      </c>
      <c r="M132" s="68">
        <f t="shared" si="42"/>
      </c>
      <c r="N132" s="68">
        <f t="shared" si="43"/>
      </c>
      <c r="O132" s="68">
        <f t="shared" si="44"/>
      </c>
      <c r="P132" s="68">
        <f t="shared" si="45"/>
      </c>
      <c r="Q132" s="69">
        <f t="shared" si="46"/>
      </c>
      <c r="R132" s="70">
        <f t="shared" si="47"/>
      </c>
    </row>
    <row r="133" spans="1:18" ht="12.75">
      <c r="A133" s="2"/>
      <c r="B133" s="106"/>
      <c r="C133" s="106"/>
      <c r="D133" s="106"/>
      <c r="E133" s="82"/>
      <c r="F133" s="110">
        <f aca="true" t="shared" si="48" ref="F133:F196">IF($A133="","",ROUND((ROUND(((C133*(20-C133))+(D133*C133))/10,0))/2,0))</f>
      </c>
      <c r="G133" s="32">
        <f t="shared" si="31"/>
      </c>
      <c r="H133" s="88">
        <f t="shared" si="32"/>
      </c>
      <c r="I133" s="72">
        <f t="shared" si="38"/>
      </c>
      <c r="J133" s="72">
        <f t="shared" si="39"/>
      </c>
      <c r="K133" s="72">
        <f t="shared" si="40"/>
      </c>
      <c r="L133" s="72">
        <f t="shared" si="41"/>
      </c>
      <c r="M133" s="72">
        <f t="shared" si="42"/>
      </c>
      <c r="N133" s="72">
        <f t="shared" si="43"/>
      </c>
      <c r="O133" s="72">
        <f t="shared" si="44"/>
      </c>
      <c r="P133" s="72">
        <f t="shared" si="45"/>
      </c>
      <c r="Q133" s="73">
        <f t="shared" si="46"/>
      </c>
      <c r="R133" s="74">
        <f t="shared" si="47"/>
      </c>
    </row>
    <row r="134" spans="1:18" ht="12.75">
      <c r="A134" s="1"/>
      <c r="B134" s="106"/>
      <c r="C134" s="106"/>
      <c r="D134" s="106"/>
      <c r="E134" s="82"/>
      <c r="F134" s="109">
        <f t="shared" si="48"/>
      </c>
      <c r="G134" s="32">
        <f t="shared" si="31"/>
      </c>
      <c r="H134" s="88">
        <f t="shared" si="32"/>
      </c>
      <c r="I134" s="68">
        <f t="shared" si="38"/>
      </c>
      <c r="J134" s="68">
        <f t="shared" si="39"/>
      </c>
      <c r="K134" s="68">
        <f t="shared" si="40"/>
      </c>
      <c r="L134" s="68">
        <f t="shared" si="41"/>
      </c>
      <c r="M134" s="68">
        <f t="shared" si="42"/>
      </c>
      <c r="N134" s="68">
        <f t="shared" si="43"/>
      </c>
      <c r="O134" s="68">
        <f t="shared" si="44"/>
      </c>
      <c r="P134" s="68">
        <f t="shared" si="45"/>
      </c>
      <c r="Q134" s="69">
        <f t="shared" si="46"/>
      </c>
      <c r="R134" s="70">
        <f t="shared" si="47"/>
      </c>
    </row>
    <row r="135" spans="1:18" ht="12.75">
      <c r="A135" s="2"/>
      <c r="B135" s="106"/>
      <c r="C135" s="106"/>
      <c r="D135" s="106"/>
      <c r="E135" s="82"/>
      <c r="F135" s="110">
        <f t="shared" si="48"/>
      </c>
      <c r="G135" s="32">
        <f t="shared" si="31"/>
      </c>
      <c r="H135" s="88">
        <f t="shared" si="32"/>
      </c>
      <c r="I135" s="72">
        <f t="shared" si="38"/>
      </c>
      <c r="J135" s="72">
        <f t="shared" si="39"/>
      </c>
      <c r="K135" s="72">
        <f t="shared" si="40"/>
      </c>
      <c r="L135" s="72">
        <f t="shared" si="41"/>
      </c>
      <c r="M135" s="72">
        <f t="shared" si="42"/>
      </c>
      <c r="N135" s="72">
        <f t="shared" si="43"/>
      </c>
      <c r="O135" s="72">
        <f t="shared" si="44"/>
      </c>
      <c r="P135" s="72">
        <f t="shared" si="45"/>
      </c>
      <c r="Q135" s="73">
        <f t="shared" si="46"/>
      </c>
      <c r="R135" s="74">
        <f t="shared" si="47"/>
      </c>
    </row>
    <row r="136" spans="1:18" ht="12.75">
      <c r="A136" s="1"/>
      <c r="B136" s="106"/>
      <c r="C136" s="106"/>
      <c r="D136" s="106"/>
      <c r="E136" s="82"/>
      <c r="F136" s="109">
        <f t="shared" si="48"/>
      </c>
      <c r="G136" s="32">
        <f t="shared" si="31"/>
      </c>
      <c r="H136" s="88">
        <f t="shared" si="32"/>
      </c>
      <c r="I136" s="68">
        <f t="shared" si="38"/>
      </c>
      <c r="J136" s="68">
        <f t="shared" si="39"/>
      </c>
      <c r="K136" s="68">
        <f t="shared" si="40"/>
      </c>
      <c r="L136" s="68">
        <f t="shared" si="41"/>
      </c>
      <c r="M136" s="68">
        <f t="shared" si="42"/>
      </c>
      <c r="N136" s="68">
        <f t="shared" si="43"/>
      </c>
      <c r="O136" s="68">
        <f t="shared" si="44"/>
      </c>
      <c r="P136" s="68">
        <f t="shared" si="45"/>
      </c>
      <c r="Q136" s="69">
        <f t="shared" si="46"/>
      </c>
      <c r="R136" s="70">
        <f t="shared" si="47"/>
      </c>
    </row>
    <row r="137" spans="1:18" ht="12.75">
      <c r="A137" s="2"/>
      <c r="B137" s="106"/>
      <c r="C137" s="106"/>
      <c r="D137" s="106"/>
      <c r="E137" s="82"/>
      <c r="F137" s="110">
        <f t="shared" si="48"/>
      </c>
      <c r="G137" s="32">
        <f t="shared" si="31"/>
      </c>
      <c r="H137" s="88">
        <f t="shared" si="32"/>
      </c>
      <c r="I137" s="72">
        <f t="shared" si="38"/>
      </c>
      <c r="J137" s="72">
        <f t="shared" si="39"/>
      </c>
      <c r="K137" s="72">
        <f t="shared" si="40"/>
      </c>
      <c r="L137" s="72">
        <f t="shared" si="41"/>
      </c>
      <c r="M137" s="72">
        <f t="shared" si="42"/>
      </c>
      <c r="N137" s="72">
        <f t="shared" si="43"/>
      </c>
      <c r="O137" s="72">
        <f t="shared" si="44"/>
      </c>
      <c r="P137" s="72">
        <f t="shared" si="45"/>
      </c>
      <c r="Q137" s="73">
        <f t="shared" si="46"/>
      </c>
      <c r="R137" s="74">
        <f t="shared" si="47"/>
      </c>
    </row>
    <row r="138" spans="1:18" ht="12.75">
      <c r="A138" s="1"/>
      <c r="B138" s="106"/>
      <c r="C138" s="106"/>
      <c r="D138" s="106"/>
      <c r="E138" s="82"/>
      <c r="F138" s="109">
        <f t="shared" si="48"/>
      </c>
      <c r="G138" s="32">
        <f t="shared" si="31"/>
      </c>
      <c r="H138" s="88">
        <f t="shared" si="32"/>
      </c>
      <c r="I138" s="68">
        <f t="shared" si="38"/>
      </c>
      <c r="J138" s="68">
        <f t="shared" si="39"/>
      </c>
      <c r="K138" s="68">
        <f t="shared" si="40"/>
      </c>
      <c r="L138" s="68">
        <f t="shared" si="41"/>
      </c>
      <c r="M138" s="68">
        <f t="shared" si="42"/>
      </c>
      <c r="N138" s="68">
        <f t="shared" si="43"/>
      </c>
      <c r="O138" s="68">
        <f t="shared" si="44"/>
      </c>
      <c r="P138" s="68">
        <f t="shared" si="45"/>
      </c>
      <c r="Q138" s="69">
        <f t="shared" si="46"/>
      </c>
      <c r="R138" s="70">
        <f t="shared" si="47"/>
      </c>
    </row>
    <row r="139" spans="1:18" ht="12.75">
      <c r="A139" s="2"/>
      <c r="B139" s="106"/>
      <c r="C139" s="106"/>
      <c r="D139" s="106"/>
      <c r="E139" s="82"/>
      <c r="F139" s="110">
        <f t="shared" si="48"/>
      </c>
      <c r="G139" s="32">
        <f t="shared" si="31"/>
      </c>
      <c r="H139" s="88">
        <f t="shared" si="32"/>
      </c>
      <c r="I139" s="72">
        <f t="shared" si="38"/>
      </c>
      <c r="J139" s="72">
        <f t="shared" si="39"/>
      </c>
      <c r="K139" s="72">
        <f t="shared" si="40"/>
      </c>
      <c r="L139" s="72">
        <f t="shared" si="41"/>
      </c>
      <c r="M139" s="72">
        <f t="shared" si="42"/>
      </c>
      <c r="N139" s="72">
        <f t="shared" si="43"/>
      </c>
      <c r="O139" s="72">
        <f t="shared" si="44"/>
      </c>
      <c r="P139" s="72">
        <f t="shared" si="45"/>
      </c>
      <c r="Q139" s="73">
        <f t="shared" si="46"/>
      </c>
      <c r="R139" s="74">
        <f t="shared" si="47"/>
      </c>
    </row>
    <row r="140" spans="1:18" ht="12.75">
      <c r="A140" s="1"/>
      <c r="B140" s="106"/>
      <c r="C140" s="106"/>
      <c r="D140" s="106"/>
      <c r="E140" s="82"/>
      <c r="F140" s="109">
        <f t="shared" si="48"/>
      </c>
      <c r="G140" s="32">
        <f t="shared" si="31"/>
      </c>
      <c r="H140" s="88">
        <f t="shared" si="32"/>
      </c>
      <c r="I140" s="68">
        <f t="shared" si="38"/>
      </c>
      <c r="J140" s="68">
        <f t="shared" si="39"/>
      </c>
      <c r="K140" s="68">
        <f t="shared" si="40"/>
      </c>
      <c r="L140" s="68">
        <f t="shared" si="41"/>
      </c>
      <c r="M140" s="68">
        <f t="shared" si="42"/>
      </c>
      <c r="N140" s="68">
        <f t="shared" si="43"/>
      </c>
      <c r="O140" s="68">
        <f t="shared" si="44"/>
      </c>
      <c r="P140" s="68">
        <f t="shared" si="45"/>
      </c>
      <c r="Q140" s="69">
        <f t="shared" si="46"/>
      </c>
      <c r="R140" s="70">
        <f t="shared" si="47"/>
      </c>
    </row>
    <row r="141" spans="1:18" ht="12.75">
      <c r="A141" s="2"/>
      <c r="B141" s="106"/>
      <c r="C141" s="106"/>
      <c r="D141" s="106"/>
      <c r="E141" s="82"/>
      <c r="F141" s="110">
        <f t="shared" si="48"/>
      </c>
      <c r="G141" s="32">
        <f t="shared" si="31"/>
      </c>
      <c r="H141" s="88">
        <f t="shared" si="32"/>
      </c>
      <c r="I141" s="72">
        <f t="shared" si="38"/>
      </c>
      <c r="J141" s="72">
        <f t="shared" si="39"/>
      </c>
      <c r="K141" s="72">
        <f t="shared" si="40"/>
      </c>
      <c r="L141" s="72">
        <f t="shared" si="41"/>
      </c>
      <c r="M141" s="72">
        <f t="shared" si="42"/>
      </c>
      <c r="N141" s="72">
        <f t="shared" si="43"/>
      </c>
      <c r="O141" s="72">
        <f t="shared" si="44"/>
      </c>
      <c r="P141" s="72">
        <f t="shared" si="45"/>
      </c>
      <c r="Q141" s="73">
        <f t="shared" si="46"/>
      </c>
      <c r="R141" s="74">
        <f t="shared" si="47"/>
      </c>
    </row>
    <row r="142" spans="1:18" ht="12.75">
      <c r="A142" s="1"/>
      <c r="B142" s="106"/>
      <c r="C142" s="106"/>
      <c r="D142" s="106"/>
      <c r="E142" s="82"/>
      <c r="F142" s="109">
        <f t="shared" si="48"/>
      </c>
      <c r="G142" s="32">
        <f t="shared" si="31"/>
      </c>
      <c r="H142" s="88">
        <f t="shared" si="32"/>
      </c>
      <c r="I142" s="68">
        <f t="shared" si="38"/>
      </c>
      <c r="J142" s="68">
        <f t="shared" si="39"/>
      </c>
      <c r="K142" s="68">
        <f t="shared" si="40"/>
      </c>
      <c r="L142" s="68">
        <f t="shared" si="41"/>
      </c>
      <c r="M142" s="68">
        <f t="shared" si="42"/>
      </c>
      <c r="N142" s="68">
        <f t="shared" si="43"/>
      </c>
      <c r="O142" s="68">
        <f t="shared" si="44"/>
      </c>
      <c r="P142" s="68">
        <f t="shared" si="45"/>
      </c>
      <c r="Q142" s="69">
        <f t="shared" si="46"/>
      </c>
      <c r="R142" s="70">
        <f t="shared" si="47"/>
      </c>
    </row>
    <row r="143" spans="1:18" ht="12.75">
      <c r="A143" s="2"/>
      <c r="B143" s="106"/>
      <c r="C143" s="106"/>
      <c r="D143" s="106"/>
      <c r="E143" s="82"/>
      <c r="F143" s="110">
        <f t="shared" si="48"/>
      </c>
      <c r="G143" s="32">
        <f t="shared" si="31"/>
      </c>
      <c r="H143" s="88">
        <f t="shared" si="32"/>
      </c>
      <c r="I143" s="72">
        <f t="shared" si="38"/>
      </c>
      <c r="J143" s="72">
        <f t="shared" si="39"/>
      </c>
      <c r="K143" s="72">
        <f t="shared" si="40"/>
      </c>
      <c r="L143" s="72">
        <f t="shared" si="41"/>
      </c>
      <c r="M143" s="72">
        <f t="shared" si="42"/>
      </c>
      <c r="N143" s="72">
        <f t="shared" si="43"/>
      </c>
      <c r="O143" s="72">
        <f t="shared" si="44"/>
      </c>
      <c r="P143" s="72">
        <f t="shared" si="45"/>
      </c>
      <c r="Q143" s="73">
        <f t="shared" si="46"/>
      </c>
      <c r="R143" s="74">
        <f t="shared" si="47"/>
      </c>
    </row>
    <row r="144" spans="1:18" ht="12.75">
      <c r="A144" s="1"/>
      <c r="B144" s="106"/>
      <c r="C144" s="106"/>
      <c r="D144" s="106"/>
      <c r="E144" s="82"/>
      <c r="F144" s="109">
        <f t="shared" si="48"/>
      </c>
      <c r="G144" s="32">
        <f t="shared" si="31"/>
      </c>
      <c r="H144" s="88">
        <f t="shared" si="32"/>
      </c>
      <c r="I144" s="68">
        <f t="shared" si="38"/>
      </c>
      <c r="J144" s="68">
        <f t="shared" si="39"/>
      </c>
      <c r="K144" s="68">
        <f t="shared" si="40"/>
      </c>
      <c r="L144" s="68">
        <f t="shared" si="41"/>
      </c>
      <c r="M144" s="68">
        <f t="shared" si="42"/>
      </c>
      <c r="N144" s="68">
        <f t="shared" si="43"/>
      </c>
      <c r="O144" s="68">
        <f t="shared" si="44"/>
      </c>
      <c r="P144" s="68">
        <f t="shared" si="45"/>
      </c>
      <c r="Q144" s="69">
        <f t="shared" si="46"/>
      </c>
      <c r="R144" s="70">
        <f t="shared" si="47"/>
      </c>
    </row>
    <row r="145" spans="1:18" ht="12.75">
      <c r="A145" s="2"/>
      <c r="B145" s="106"/>
      <c r="C145" s="106"/>
      <c r="D145" s="106"/>
      <c r="E145" s="82"/>
      <c r="F145" s="110">
        <f t="shared" si="48"/>
      </c>
      <c r="G145" s="32">
        <f t="shared" si="31"/>
      </c>
      <c r="H145" s="88">
        <f t="shared" si="32"/>
      </c>
      <c r="I145" s="72">
        <f t="shared" si="38"/>
      </c>
      <c r="J145" s="72">
        <f t="shared" si="39"/>
      </c>
      <c r="K145" s="72">
        <f t="shared" si="40"/>
      </c>
      <c r="L145" s="72">
        <f t="shared" si="41"/>
      </c>
      <c r="M145" s="72">
        <f t="shared" si="42"/>
      </c>
      <c r="N145" s="72">
        <f t="shared" si="43"/>
      </c>
      <c r="O145" s="72">
        <f t="shared" si="44"/>
      </c>
      <c r="P145" s="72">
        <f t="shared" si="45"/>
      </c>
      <c r="Q145" s="73">
        <f t="shared" si="46"/>
      </c>
      <c r="R145" s="74">
        <f t="shared" si="47"/>
      </c>
    </row>
    <row r="146" spans="1:18" ht="12.75">
      <c r="A146" s="1"/>
      <c r="B146" s="106"/>
      <c r="C146" s="106"/>
      <c r="D146" s="106"/>
      <c r="E146" s="82"/>
      <c r="F146" s="109">
        <f t="shared" si="48"/>
      </c>
      <c r="G146" s="32">
        <f t="shared" si="31"/>
      </c>
      <c r="H146" s="88">
        <f t="shared" si="32"/>
      </c>
      <c r="I146" s="68">
        <f t="shared" si="38"/>
      </c>
      <c r="J146" s="68">
        <f t="shared" si="39"/>
      </c>
      <c r="K146" s="68">
        <f t="shared" si="40"/>
      </c>
      <c r="L146" s="68">
        <f t="shared" si="41"/>
      </c>
      <c r="M146" s="68">
        <f t="shared" si="42"/>
      </c>
      <c r="N146" s="68">
        <f t="shared" si="43"/>
      </c>
      <c r="O146" s="68">
        <f t="shared" si="44"/>
      </c>
      <c r="P146" s="68">
        <f t="shared" si="45"/>
      </c>
      <c r="Q146" s="69">
        <f t="shared" si="46"/>
      </c>
      <c r="R146" s="70">
        <f t="shared" si="47"/>
      </c>
    </row>
    <row r="147" spans="1:18" ht="12.75">
      <c r="A147" s="2"/>
      <c r="B147" s="106"/>
      <c r="C147" s="106"/>
      <c r="D147" s="106"/>
      <c r="E147" s="82"/>
      <c r="F147" s="110">
        <f t="shared" si="48"/>
      </c>
      <c r="G147" s="32">
        <f t="shared" si="31"/>
      </c>
      <c r="H147" s="88">
        <f t="shared" si="32"/>
      </c>
      <c r="I147" s="72">
        <f t="shared" si="38"/>
      </c>
      <c r="J147" s="72">
        <f t="shared" si="39"/>
      </c>
      <c r="K147" s="72">
        <f t="shared" si="40"/>
      </c>
      <c r="L147" s="72">
        <f t="shared" si="41"/>
      </c>
      <c r="M147" s="72">
        <f t="shared" si="42"/>
      </c>
      <c r="N147" s="72">
        <f t="shared" si="43"/>
      </c>
      <c r="O147" s="72">
        <f t="shared" si="44"/>
      </c>
      <c r="P147" s="72">
        <f t="shared" si="45"/>
      </c>
      <c r="Q147" s="73">
        <f t="shared" si="46"/>
      </c>
      <c r="R147" s="74">
        <f t="shared" si="47"/>
      </c>
    </row>
    <row r="148" spans="1:18" ht="12.75">
      <c r="A148" s="1"/>
      <c r="B148" s="106"/>
      <c r="C148" s="106"/>
      <c r="D148" s="106"/>
      <c r="E148" s="82"/>
      <c r="F148" s="109">
        <f t="shared" si="48"/>
      </c>
      <c r="G148" s="32">
        <f t="shared" si="31"/>
      </c>
      <c r="H148" s="88">
        <f t="shared" si="32"/>
      </c>
      <c r="I148" s="68">
        <f t="shared" si="38"/>
      </c>
      <c r="J148" s="68">
        <f t="shared" si="39"/>
      </c>
      <c r="K148" s="68">
        <f t="shared" si="40"/>
      </c>
      <c r="L148" s="68">
        <f t="shared" si="41"/>
      </c>
      <c r="M148" s="68">
        <f t="shared" si="42"/>
      </c>
      <c r="N148" s="68">
        <f t="shared" si="43"/>
      </c>
      <c r="O148" s="68">
        <f t="shared" si="44"/>
      </c>
      <c r="P148" s="68">
        <f t="shared" si="45"/>
      </c>
      <c r="Q148" s="69">
        <f t="shared" si="46"/>
      </c>
      <c r="R148" s="70">
        <f t="shared" si="47"/>
      </c>
    </row>
    <row r="149" spans="1:18" ht="12.75">
      <c r="A149" s="2"/>
      <c r="B149" s="106"/>
      <c r="C149" s="106"/>
      <c r="D149" s="106"/>
      <c r="E149" s="82"/>
      <c r="F149" s="110">
        <f t="shared" si="48"/>
      </c>
      <c r="G149" s="32">
        <f aca="true" t="shared" si="49" ref="G149:G202">IF($A149="","",ROW()-2)</f>
      </c>
      <c r="H149" s="88">
        <f aca="true" t="shared" si="50" ref="H149:H202">IF($A149="","",20)</f>
      </c>
      <c r="I149" s="72">
        <f t="shared" si="38"/>
      </c>
      <c r="J149" s="72">
        <f t="shared" si="39"/>
      </c>
      <c r="K149" s="72">
        <f t="shared" si="40"/>
      </c>
      <c r="L149" s="72">
        <f t="shared" si="41"/>
      </c>
      <c r="M149" s="72">
        <f t="shared" si="42"/>
      </c>
      <c r="N149" s="72">
        <f t="shared" si="43"/>
      </c>
      <c r="O149" s="72">
        <f t="shared" si="44"/>
      </c>
      <c r="P149" s="72">
        <f t="shared" si="45"/>
      </c>
      <c r="Q149" s="73">
        <f t="shared" si="46"/>
      </c>
      <c r="R149" s="74">
        <f t="shared" si="47"/>
      </c>
    </row>
    <row r="150" spans="1:18" ht="12.75">
      <c r="A150" s="1"/>
      <c r="B150" s="106"/>
      <c r="C150" s="106"/>
      <c r="D150" s="106"/>
      <c r="E150" s="82"/>
      <c r="F150" s="109">
        <f t="shared" si="48"/>
      </c>
      <c r="G150" s="32">
        <f t="shared" si="49"/>
      </c>
      <c r="H150" s="88">
        <f t="shared" si="50"/>
      </c>
      <c r="I150" s="68">
        <f t="shared" si="38"/>
      </c>
      <c r="J150" s="68">
        <f t="shared" si="39"/>
      </c>
      <c r="K150" s="68">
        <f t="shared" si="40"/>
      </c>
      <c r="L150" s="68">
        <f t="shared" si="41"/>
      </c>
      <c r="M150" s="68">
        <f t="shared" si="42"/>
      </c>
      <c r="N150" s="68">
        <f t="shared" si="43"/>
      </c>
      <c r="O150" s="68">
        <f t="shared" si="44"/>
      </c>
      <c r="P150" s="68">
        <f t="shared" si="45"/>
      </c>
      <c r="Q150" s="69">
        <f t="shared" si="46"/>
      </c>
      <c r="R150" s="70">
        <f t="shared" si="47"/>
      </c>
    </row>
    <row r="151" spans="1:18" ht="12.75">
      <c r="A151" s="2"/>
      <c r="B151" s="106"/>
      <c r="C151" s="106"/>
      <c r="D151" s="106"/>
      <c r="E151" s="82"/>
      <c r="F151" s="110">
        <f t="shared" si="48"/>
      </c>
      <c r="G151" s="32">
        <f t="shared" si="49"/>
      </c>
      <c r="H151" s="88">
        <f t="shared" si="50"/>
      </c>
      <c r="I151" s="72">
        <f t="shared" si="38"/>
      </c>
      <c r="J151" s="72">
        <f t="shared" si="39"/>
      </c>
      <c r="K151" s="72">
        <f t="shared" si="40"/>
      </c>
      <c r="L151" s="72">
        <f t="shared" si="41"/>
      </c>
      <c r="M151" s="72">
        <f t="shared" si="42"/>
      </c>
      <c r="N151" s="72">
        <f t="shared" si="43"/>
      </c>
      <c r="O151" s="72">
        <f t="shared" si="44"/>
      </c>
      <c r="P151" s="72">
        <f t="shared" si="45"/>
      </c>
      <c r="Q151" s="73">
        <f t="shared" si="46"/>
      </c>
      <c r="R151" s="74">
        <f t="shared" si="47"/>
      </c>
    </row>
    <row r="152" spans="1:18" ht="12.75">
      <c r="A152" s="1"/>
      <c r="B152" s="106"/>
      <c r="C152" s="106"/>
      <c r="D152" s="106"/>
      <c r="E152" s="82"/>
      <c r="F152" s="109">
        <f t="shared" si="48"/>
      </c>
      <c r="G152" s="32">
        <f t="shared" si="49"/>
      </c>
      <c r="H152" s="88">
        <f t="shared" si="50"/>
      </c>
      <c r="I152" s="68">
        <f t="shared" si="38"/>
      </c>
      <c r="J152" s="68">
        <f t="shared" si="39"/>
      </c>
      <c r="K152" s="68">
        <f t="shared" si="40"/>
      </c>
      <c r="L152" s="68">
        <f t="shared" si="41"/>
      </c>
      <c r="M152" s="68">
        <f t="shared" si="42"/>
      </c>
      <c r="N152" s="68">
        <f t="shared" si="43"/>
      </c>
      <c r="O152" s="68">
        <f t="shared" si="44"/>
      </c>
      <c r="P152" s="68">
        <f t="shared" si="45"/>
      </c>
      <c r="Q152" s="69">
        <f t="shared" si="46"/>
      </c>
      <c r="R152" s="70">
        <f t="shared" si="47"/>
      </c>
    </row>
    <row r="153" spans="1:18" ht="12.75">
      <c r="A153" s="2"/>
      <c r="B153" s="106"/>
      <c r="C153" s="106"/>
      <c r="D153" s="106"/>
      <c r="E153" s="82"/>
      <c r="F153" s="110">
        <f t="shared" si="48"/>
      </c>
      <c r="G153" s="32">
        <f t="shared" si="49"/>
      </c>
      <c r="H153" s="88">
        <f t="shared" si="50"/>
      </c>
      <c r="I153" s="72">
        <f t="shared" si="38"/>
      </c>
      <c r="J153" s="72">
        <f t="shared" si="39"/>
      </c>
      <c r="K153" s="72">
        <f t="shared" si="40"/>
      </c>
      <c r="L153" s="72">
        <f t="shared" si="41"/>
      </c>
      <c r="M153" s="72">
        <f t="shared" si="42"/>
      </c>
      <c r="N153" s="72">
        <f t="shared" si="43"/>
      </c>
      <c r="O153" s="72">
        <f t="shared" si="44"/>
      </c>
      <c r="P153" s="72">
        <f t="shared" si="45"/>
      </c>
      <c r="Q153" s="73">
        <f t="shared" si="46"/>
      </c>
      <c r="R153" s="74">
        <f t="shared" si="47"/>
      </c>
    </row>
    <row r="154" spans="1:18" ht="12.75">
      <c r="A154" s="1"/>
      <c r="B154" s="106"/>
      <c r="C154" s="106"/>
      <c r="D154" s="106"/>
      <c r="E154" s="82"/>
      <c r="F154" s="109">
        <f t="shared" si="48"/>
      </c>
      <c r="G154" s="32">
        <f t="shared" si="49"/>
      </c>
      <c r="H154" s="88">
        <f t="shared" si="50"/>
      </c>
      <c r="I154" s="68">
        <f t="shared" si="38"/>
      </c>
      <c r="J154" s="68">
        <f t="shared" si="39"/>
      </c>
      <c r="K154" s="68">
        <f t="shared" si="40"/>
      </c>
      <c r="L154" s="68">
        <f t="shared" si="41"/>
      </c>
      <c r="M154" s="68">
        <f t="shared" si="42"/>
      </c>
      <c r="N154" s="68">
        <f t="shared" si="43"/>
      </c>
      <c r="O154" s="68">
        <f t="shared" si="44"/>
      </c>
      <c r="P154" s="68">
        <f t="shared" si="45"/>
      </c>
      <c r="Q154" s="69">
        <f t="shared" si="46"/>
      </c>
      <c r="R154" s="70">
        <f t="shared" si="47"/>
      </c>
    </row>
    <row r="155" spans="1:18" ht="12.75">
      <c r="A155" s="2"/>
      <c r="B155" s="106"/>
      <c r="C155" s="106"/>
      <c r="D155" s="106"/>
      <c r="E155" s="82"/>
      <c r="F155" s="110">
        <f t="shared" si="48"/>
      </c>
      <c r="G155" s="32">
        <f t="shared" si="49"/>
      </c>
      <c r="H155" s="88">
        <f t="shared" si="50"/>
      </c>
      <c r="I155" s="72">
        <f t="shared" si="38"/>
      </c>
      <c r="J155" s="72">
        <f t="shared" si="39"/>
      </c>
      <c r="K155" s="72">
        <f t="shared" si="40"/>
      </c>
      <c r="L155" s="72">
        <f t="shared" si="41"/>
      </c>
      <c r="M155" s="72">
        <f t="shared" si="42"/>
      </c>
      <c r="N155" s="72">
        <f t="shared" si="43"/>
      </c>
      <c r="O155" s="72">
        <f t="shared" si="44"/>
      </c>
      <c r="P155" s="72">
        <f t="shared" si="45"/>
      </c>
      <c r="Q155" s="73">
        <f t="shared" si="46"/>
      </c>
      <c r="R155" s="74">
        <f t="shared" si="47"/>
      </c>
    </row>
    <row r="156" spans="1:18" ht="12.75">
      <c r="A156" s="1"/>
      <c r="B156" s="106"/>
      <c r="C156" s="106"/>
      <c r="D156" s="106"/>
      <c r="E156" s="82"/>
      <c r="F156" s="109">
        <f t="shared" si="48"/>
      </c>
      <c r="G156" s="32">
        <f t="shared" si="49"/>
      </c>
      <c r="H156" s="88">
        <f t="shared" si="50"/>
      </c>
      <c r="I156" s="68">
        <f t="shared" si="38"/>
      </c>
      <c r="J156" s="68">
        <f t="shared" si="39"/>
      </c>
      <c r="K156" s="68">
        <f t="shared" si="40"/>
      </c>
      <c r="L156" s="68">
        <f t="shared" si="41"/>
      </c>
      <c r="M156" s="68">
        <f t="shared" si="42"/>
      </c>
      <c r="N156" s="68">
        <f t="shared" si="43"/>
      </c>
      <c r="O156" s="68">
        <f t="shared" si="44"/>
      </c>
      <c r="P156" s="68">
        <f t="shared" si="45"/>
      </c>
      <c r="Q156" s="69">
        <f t="shared" si="46"/>
      </c>
      <c r="R156" s="70">
        <f t="shared" si="47"/>
      </c>
    </row>
    <row r="157" spans="1:18" ht="12.75">
      <c r="A157" s="2"/>
      <c r="B157" s="106"/>
      <c r="C157" s="106"/>
      <c r="D157" s="106"/>
      <c r="E157" s="82"/>
      <c r="F157" s="110">
        <f t="shared" si="48"/>
      </c>
      <c r="G157" s="32">
        <f t="shared" si="49"/>
      </c>
      <c r="H157" s="88">
        <f t="shared" si="50"/>
      </c>
      <c r="I157" s="72">
        <f t="shared" si="38"/>
      </c>
      <c r="J157" s="72">
        <f t="shared" si="39"/>
      </c>
      <c r="K157" s="72">
        <f t="shared" si="40"/>
      </c>
      <c r="L157" s="72">
        <f t="shared" si="41"/>
      </c>
      <c r="M157" s="72">
        <f t="shared" si="42"/>
      </c>
      <c r="N157" s="72">
        <f t="shared" si="43"/>
      </c>
      <c r="O157" s="72">
        <f t="shared" si="44"/>
      </c>
      <c r="P157" s="72">
        <f t="shared" si="45"/>
      </c>
      <c r="Q157" s="73">
        <f t="shared" si="46"/>
      </c>
      <c r="R157" s="74">
        <f t="shared" si="47"/>
      </c>
    </row>
    <row r="158" spans="1:18" ht="12.75">
      <c r="A158" s="1"/>
      <c r="B158" s="106"/>
      <c r="C158" s="106"/>
      <c r="D158" s="106"/>
      <c r="E158" s="82"/>
      <c r="F158" s="109">
        <f t="shared" si="48"/>
      </c>
      <c r="G158" s="32">
        <f t="shared" si="49"/>
      </c>
      <c r="H158" s="88">
        <f t="shared" si="50"/>
      </c>
      <c r="I158" s="68">
        <f t="shared" si="38"/>
      </c>
      <c r="J158" s="68">
        <f t="shared" si="39"/>
      </c>
      <c r="K158" s="68">
        <f t="shared" si="40"/>
      </c>
      <c r="L158" s="68">
        <f t="shared" si="41"/>
      </c>
      <c r="M158" s="68">
        <f t="shared" si="42"/>
      </c>
      <c r="N158" s="68">
        <f t="shared" si="43"/>
      </c>
      <c r="O158" s="68">
        <f t="shared" si="44"/>
      </c>
      <c r="P158" s="68">
        <f t="shared" si="45"/>
      </c>
      <c r="Q158" s="69">
        <f t="shared" si="46"/>
      </c>
      <c r="R158" s="70">
        <f t="shared" si="47"/>
      </c>
    </row>
    <row r="159" spans="1:18" ht="12.75">
      <c r="A159" s="2"/>
      <c r="B159" s="106"/>
      <c r="C159" s="106"/>
      <c r="D159" s="106"/>
      <c r="E159" s="82"/>
      <c r="F159" s="110">
        <f t="shared" si="48"/>
      </c>
      <c r="G159" s="32">
        <f t="shared" si="49"/>
      </c>
      <c r="H159" s="88">
        <f t="shared" si="50"/>
      </c>
      <c r="I159" s="72">
        <f t="shared" si="38"/>
      </c>
      <c r="J159" s="72">
        <f t="shared" si="39"/>
      </c>
      <c r="K159" s="72">
        <f t="shared" si="40"/>
      </c>
      <c r="L159" s="72">
        <f t="shared" si="41"/>
      </c>
      <c r="M159" s="72">
        <f t="shared" si="42"/>
      </c>
      <c r="N159" s="72">
        <f t="shared" si="43"/>
      </c>
      <c r="O159" s="72">
        <f t="shared" si="44"/>
      </c>
      <c r="P159" s="72">
        <f t="shared" si="45"/>
      </c>
      <c r="Q159" s="73">
        <f t="shared" si="46"/>
      </c>
      <c r="R159" s="74">
        <f t="shared" si="47"/>
      </c>
    </row>
    <row r="160" spans="1:18" ht="12.75">
      <c r="A160" s="1"/>
      <c r="B160" s="106"/>
      <c r="C160" s="106"/>
      <c r="D160" s="106"/>
      <c r="E160" s="82"/>
      <c r="F160" s="109">
        <f t="shared" si="48"/>
      </c>
      <c r="G160" s="32">
        <f t="shared" si="49"/>
      </c>
      <c r="H160" s="88">
        <f t="shared" si="50"/>
      </c>
      <c r="I160" s="68">
        <f t="shared" si="38"/>
      </c>
      <c r="J160" s="68">
        <f t="shared" si="39"/>
      </c>
      <c r="K160" s="68">
        <f t="shared" si="40"/>
      </c>
      <c r="L160" s="68">
        <f t="shared" si="41"/>
      </c>
      <c r="M160" s="68">
        <f t="shared" si="42"/>
      </c>
      <c r="N160" s="68">
        <f t="shared" si="43"/>
      </c>
      <c r="O160" s="68">
        <f t="shared" si="44"/>
      </c>
      <c r="P160" s="68">
        <f t="shared" si="45"/>
      </c>
      <c r="Q160" s="69">
        <f t="shared" si="46"/>
      </c>
      <c r="R160" s="70">
        <f t="shared" si="47"/>
      </c>
    </row>
    <row r="161" spans="1:18" ht="12.75">
      <c r="A161" s="2"/>
      <c r="B161" s="106"/>
      <c r="C161" s="106"/>
      <c r="D161" s="106"/>
      <c r="E161" s="82"/>
      <c r="F161" s="110">
        <f t="shared" si="48"/>
      </c>
      <c r="G161" s="32">
        <f t="shared" si="49"/>
      </c>
      <c r="H161" s="88">
        <f t="shared" si="50"/>
      </c>
      <c r="I161" s="72">
        <f t="shared" si="38"/>
      </c>
      <c r="J161" s="72">
        <f t="shared" si="39"/>
      </c>
      <c r="K161" s="72">
        <f t="shared" si="40"/>
      </c>
      <c r="L161" s="72">
        <f t="shared" si="41"/>
      </c>
      <c r="M161" s="72">
        <f t="shared" si="42"/>
      </c>
      <c r="N161" s="72">
        <f t="shared" si="43"/>
      </c>
      <c r="O161" s="72">
        <f t="shared" si="44"/>
      </c>
      <c r="P161" s="72">
        <f t="shared" si="45"/>
      </c>
      <c r="Q161" s="73">
        <f t="shared" si="46"/>
      </c>
      <c r="R161" s="74">
        <f t="shared" si="47"/>
      </c>
    </row>
    <row r="162" spans="1:18" ht="12.75">
      <c r="A162" s="1"/>
      <c r="B162" s="106"/>
      <c r="C162" s="106"/>
      <c r="D162" s="106"/>
      <c r="E162" s="82"/>
      <c r="F162" s="109">
        <f t="shared" si="48"/>
      </c>
      <c r="G162" s="32">
        <f t="shared" si="49"/>
      </c>
      <c r="H162" s="88">
        <f t="shared" si="50"/>
      </c>
      <c r="I162" s="68">
        <f t="shared" si="38"/>
      </c>
      <c r="J162" s="68">
        <f t="shared" si="39"/>
      </c>
      <c r="K162" s="68">
        <f t="shared" si="40"/>
      </c>
      <c r="L162" s="68">
        <f t="shared" si="41"/>
      </c>
      <c r="M162" s="68">
        <f t="shared" si="42"/>
      </c>
      <c r="N162" s="68">
        <f t="shared" si="43"/>
      </c>
      <c r="O162" s="68">
        <f t="shared" si="44"/>
      </c>
      <c r="P162" s="68">
        <f t="shared" si="45"/>
      </c>
      <c r="Q162" s="69">
        <f t="shared" si="46"/>
      </c>
      <c r="R162" s="70">
        <f t="shared" si="47"/>
      </c>
    </row>
    <row r="163" spans="1:18" ht="12.75">
      <c r="A163" s="2"/>
      <c r="B163" s="106"/>
      <c r="C163" s="106"/>
      <c r="D163" s="106"/>
      <c r="E163" s="82"/>
      <c r="F163" s="110">
        <f t="shared" si="48"/>
      </c>
      <c r="G163" s="32">
        <f t="shared" si="49"/>
      </c>
      <c r="H163" s="88">
        <f t="shared" si="50"/>
      </c>
      <c r="I163" s="72">
        <f t="shared" si="38"/>
      </c>
      <c r="J163" s="72">
        <f aca="true" t="shared" si="51" ref="J163:J194">IF($A163="","",ROUND((VLOOKUP(B163,tbl_armor_factors,2,FALSE))*$H163,0))</f>
      </c>
      <c r="K163" s="72">
        <f aca="true" t="shared" si="52" ref="K163:K194">IF($A163="","",ROUND((9-(VLOOKUP(F163,tbl_mobility_factors,2,FALSE))*$H163),0))</f>
      </c>
      <c r="L163" s="72">
        <f aca="true" t="shared" si="53" ref="L163:L194">IF($A163="","",ROUND(((VLOOKUP(D163,tbl_bulk_factors,2,FALSE))*$H163),0))</f>
      </c>
      <c r="M163" s="72">
        <f t="shared" si="42"/>
      </c>
      <c r="N163" s="72">
        <f t="shared" si="43"/>
      </c>
      <c r="O163" s="72">
        <f aca="true" t="shared" si="54" ref="O163:O194">IF($A163="","",((VLOOKUP(C163,tbl_weight_factors,2,FALSE))*$H163))</f>
      </c>
      <c r="P163" s="72">
        <f t="shared" si="45"/>
      </c>
      <c r="Q163" s="73">
        <f aca="true" t="shared" si="55" ref="Q163:Q194">IF($A163="","",IF(8-$K163=0,0,IF(8-$K163&gt;0,((8-$K163)*5)/100,0.4)))</f>
      </c>
      <c r="R163" s="74">
        <f t="shared" si="47"/>
      </c>
    </row>
    <row r="164" spans="1:18" ht="12.75">
      <c r="A164" s="1"/>
      <c r="B164" s="106"/>
      <c r="C164" s="106"/>
      <c r="D164" s="106"/>
      <c r="E164" s="82"/>
      <c r="F164" s="109">
        <f t="shared" si="48"/>
      </c>
      <c r="G164" s="32">
        <f t="shared" si="49"/>
      </c>
      <c r="H164" s="88">
        <f t="shared" si="50"/>
      </c>
      <c r="I164" s="68">
        <f t="shared" si="38"/>
      </c>
      <c r="J164" s="68">
        <f t="shared" si="51"/>
      </c>
      <c r="K164" s="68">
        <f t="shared" si="52"/>
      </c>
      <c r="L164" s="68">
        <f t="shared" si="53"/>
      </c>
      <c r="M164" s="68">
        <f t="shared" si="42"/>
      </c>
      <c r="N164" s="68">
        <f t="shared" si="43"/>
      </c>
      <c r="O164" s="68">
        <f t="shared" si="54"/>
      </c>
      <c r="P164" s="68">
        <f t="shared" si="45"/>
      </c>
      <c r="Q164" s="69">
        <f t="shared" si="55"/>
      </c>
      <c r="R164" s="70">
        <f t="shared" si="47"/>
      </c>
    </row>
    <row r="165" spans="1:18" ht="12.75">
      <c r="A165" s="2"/>
      <c r="B165" s="106"/>
      <c r="C165" s="106"/>
      <c r="D165" s="106"/>
      <c r="E165" s="82"/>
      <c r="F165" s="110">
        <f t="shared" si="48"/>
      </c>
      <c r="G165" s="32">
        <f t="shared" si="49"/>
      </c>
      <c r="H165" s="88">
        <f t="shared" si="50"/>
      </c>
      <c r="I165" s="72">
        <f t="shared" si="38"/>
      </c>
      <c r="J165" s="72">
        <f t="shared" si="51"/>
      </c>
      <c r="K165" s="72">
        <f t="shared" si="52"/>
      </c>
      <c r="L165" s="72">
        <f t="shared" si="53"/>
      </c>
      <c r="M165" s="72">
        <f t="shared" si="42"/>
      </c>
      <c r="N165" s="72">
        <f t="shared" si="43"/>
      </c>
      <c r="O165" s="72">
        <f t="shared" si="54"/>
      </c>
      <c r="P165" s="72">
        <f t="shared" si="45"/>
      </c>
      <c r="Q165" s="73">
        <f t="shared" si="55"/>
      </c>
      <c r="R165" s="74">
        <f t="shared" si="47"/>
      </c>
    </row>
    <row r="166" spans="1:18" ht="12.75">
      <c r="A166" s="1"/>
      <c r="B166" s="106"/>
      <c r="C166" s="106"/>
      <c r="D166" s="106"/>
      <c r="E166" s="82"/>
      <c r="F166" s="109">
        <f t="shared" si="48"/>
      </c>
      <c r="G166" s="32">
        <f t="shared" si="49"/>
      </c>
      <c r="H166" s="88">
        <f t="shared" si="50"/>
      </c>
      <c r="I166" s="68">
        <f t="shared" si="38"/>
      </c>
      <c r="J166" s="68">
        <f t="shared" si="51"/>
      </c>
      <c r="K166" s="68">
        <f t="shared" si="52"/>
      </c>
      <c r="L166" s="68">
        <f t="shared" si="53"/>
      </c>
      <c r="M166" s="68">
        <f t="shared" si="42"/>
      </c>
      <c r="N166" s="68">
        <f t="shared" si="43"/>
      </c>
      <c r="O166" s="68">
        <f t="shared" si="54"/>
      </c>
      <c r="P166" s="68">
        <f t="shared" si="45"/>
      </c>
      <c r="Q166" s="69">
        <f t="shared" si="55"/>
      </c>
      <c r="R166" s="70">
        <f t="shared" si="47"/>
      </c>
    </row>
    <row r="167" spans="1:18" ht="12.75">
      <c r="A167" s="2"/>
      <c r="B167" s="106"/>
      <c r="C167" s="106"/>
      <c r="D167" s="106"/>
      <c r="E167" s="82"/>
      <c r="F167" s="110">
        <f t="shared" si="48"/>
      </c>
      <c r="G167" s="32">
        <f t="shared" si="49"/>
      </c>
      <c r="H167" s="88">
        <f t="shared" si="50"/>
      </c>
      <c r="I167" s="72">
        <f t="shared" si="38"/>
      </c>
      <c r="J167" s="72">
        <f t="shared" si="51"/>
      </c>
      <c r="K167" s="72">
        <f t="shared" si="52"/>
      </c>
      <c r="L167" s="72">
        <f t="shared" si="53"/>
      </c>
      <c r="M167" s="72">
        <f t="shared" si="42"/>
      </c>
      <c r="N167" s="72">
        <f t="shared" si="43"/>
      </c>
      <c r="O167" s="72">
        <f t="shared" si="54"/>
      </c>
      <c r="P167" s="72">
        <f t="shared" si="45"/>
      </c>
      <c r="Q167" s="73">
        <f t="shared" si="55"/>
      </c>
      <c r="R167" s="74">
        <f t="shared" si="47"/>
      </c>
    </row>
    <row r="168" spans="1:18" ht="12.75">
      <c r="A168" s="1"/>
      <c r="B168" s="106"/>
      <c r="C168" s="106"/>
      <c r="D168" s="106"/>
      <c r="E168" s="82"/>
      <c r="F168" s="109">
        <f t="shared" si="48"/>
      </c>
      <c r="G168" s="32">
        <f t="shared" si="49"/>
      </c>
      <c r="H168" s="88">
        <f t="shared" si="50"/>
      </c>
      <c r="I168" s="68">
        <f t="shared" si="38"/>
      </c>
      <c r="J168" s="68">
        <f t="shared" si="51"/>
      </c>
      <c r="K168" s="68">
        <f t="shared" si="52"/>
      </c>
      <c r="L168" s="68">
        <f t="shared" si="53"/>
      </c>
      <c r="M168" s="68">
        <f t="shared" si="42"/>
      </c>
      <c r="N168" s="68">
        <f t="shared" si="43"/>
      </c>
      <c r="O168" s="68">
        <f t="shared" si="54"/>
      </c>
      <c r="P168" s="68">
        <f t="shared" si="45"/>
      </c>
      <c r="Q168" s="69">
        <f t="shared" si="55"/>
      </c>
      <c r="R168" s="70">
        <f t="shared" si="47"/>
      </c>
    </row>
    <row r="169" spans="1:18" ht="12.75">
      <c r="A169" s="2"/>
      <c r="B169" s="106"/>
      <c r="C169" s="106"/>
      <c r="D169" s="106"/>
      <c r="E169" s="82"/>
      <c r="F169" s="110">
        <f t="shared" si="48"/>
      </c>
      <c r="G169" s="32">
        <f t="shared" si="49"/>
      </c>
      <c r="H169" s="88">
        <f t="shared" si="50"/>
      </c>
      <c r="I169" s="72">
        <f t="shared" si="38"/>
      </c>
      <c r="J169" s="72">
        <f t="shared" si="51"/>
      </c>
      <c r="K169" s="72">
        <f t="shared" si="52"/>
      </c>
      <c r="L169" s="72">
        <f t="shared" si="53"/>
      </c>
      <c r="M169" s="72">
        <f t="shared" si="42"/>
      </c>
      <c r="N169" s="72">
        <f t="shared" si="43"/>
      </c>
      <c r="O169" s="72">
        <f t="shared" si="54"/>
      </c>
      <c r="P169" s="72">
        <f t="shared" si="45"/>
      </c>
      <c r="Q169" s="73">
        <f t="shared" si="55"/>
      </c>
      <c r="R169" s="74">
        <f t="shared" si="47"/>
      </c>
    </row>
    <row r="170" spans="1:18" ht="12.75">
      <c r="A170" s="1"/>
      <c r="B170" s="106"/>
      <c r="C170" s="106"/>
      <c r="D170" s="106"/>
      <c r="E170" s="82"/>
      <c r="F170" s="109">
        <f t="shared" si="48"/>
      </c>
      <c r="G170" s="32">
        <f t="shared" si="49"/>
      </c>
      <c r="H170" s="88">
        <f t="shared" si="50"/>
      </c>
      <c r="I170" s="68">
        <f t="shared" si="38"/>
      </c>
      <c r="J170" s="68">
        <f t="shared" si="51"/>
      </c>
      <c r="K170" s="68">
        <f t="shared" si="52"/>
      </c>
      <c r="L170" s="68">
        <f t="shared" si="53"/>
      </c>
      <c r="M170" s="68">
        <f t="shared" si="42"/>
      </c>
      <c r="N170" s="68">
        <f t="shared" si="43"/>
      </c>
      <c r="O170" s="68">
        <f t="shared" si="54"/>
      </c>
      <c r="P170" s="68">
        <f t="shared" si="45"/>
      </c>
      <c r="Q170" s="69">
        <f t="shared" si="55"/>
      </c>
      <c r="R170" s="70">
        <f t="shared" si="47"/>
      </c>
    </row>
    <row r="171" spans="1:18" ht="12.75">
      <c r="A171" s="2"/>
      <c r="B171" s="106"/>
      <c r="C171" s="106"/>
      <c r="D171" s="106"/>
      <c r="E171" s="82"/>
      <c r="F171" s="110">
        <f t="shared" si="48"/>
      </c>
      <c r="G171" s="32">
        <f t="shared" si="49"/>
      </c>
      <c r="H171" s="88">
        <f t="shared" si="50"/>
      </c>
      <c r="I171" s="72">
        <f t="shared" si="38"/>
      </c>
      <c r="J171" s="72">
        <f t="shared" si="51"/>
      </c>
      <c r="K171" s="72">
        <f t="shared" si="52"/>
      </c>
      <c r="L171" s="72">
        <f t="shared" si="53"/>
      </c>
      <c r="M171" s="72">
        <f t="shared" si="42"/>
      </c>
      <c r="N171" s="72">
        <f t="shared" si="43"/>
      </c>
      <c r="O171" s="72">
        <f t="shared" si="54"/>
      </c>
      <c r="P171" s="72">
        <f t="shared" si="45"/>
      </c>
      <c r="Q171" s="73">
        <f t="shared" si="55"/>
      </c>
      <c r="R171" s="74">
        <f t="shared" si="47"/>
      </c>
    </row>
    <row r="172" spans="1:18" ht="12.75">
      <c r="A172" s="1"/>
      <c r="B172" s="106"/>
      <c r="C172" s="106"/>
      <c r="D172" s="106"/>
      <c r="E172" s="82"/>
      <c r="F172" s="109">
        <f t="shared" si="48"/>
      </c>
      <c r="G172" s="32">
        <f t="shared" si="49"/>
      </c>
      <c r="H172" s="88">
        <f t="shared" si="50"/>
      </c>
      <c r="I172" s="68">
        <f t="shared" si="38"/>
      </c>
      <c r="J172" s="68">
        <f t="shared" si="51"/>
      </c>
      <c r="K172" s="68">
        <f t="shared" si="52"/>
      </c>
      <c r="L172" s="68">
        <f t="shared" si="53"/>
      </c>
      <c r="M172" s="68">
        <f t="shared" si="42"/>
      </c>
      <c r="N172" s="68">
        <f t="shared" si="43"/>
      </c>
      <c r="O172" s="68">
        <f t="shared" si="54"/>
      </c>
      <c r="P172" s="68">
        <f t="shared" si="45"/>
      </c>
      <c r="Q172" s="69">
        <f t="shared" si="55"/>
      </c>
      <c r="R172" s="70">
        <f t="shared" si="47"/>
      </c>
    </row>
    <row r="173" spans="1:18" ht="12.75">
      <c r="A173" s="2"/>
      <c r="B173" s="106"/>
      <c r="C173" s="106"/>
      <c r="D173" s="106"/>
      <c r="E173" s="82"/>
      <c r="F173" s="110">
        <f t="shared" si="48"/>
      </c>
      <c r="G173" s="32">
        <f t="shared" si="49"/>
      </c>
      <c r="H173" s="88">
        <f t="shared" si="50"/>
      </c>
      <c r="I173" s="72">
        <f t="shared" si="38"/>
      </c>
      <c r="J173" s="72">
        <f t="shared" si="51"/>
      </c>
      <c r="K173" s="72">
        <f t="shared" si="52"/>
      </c>
      <c r="L173" s="72">
        <f t="shared" si="53"/>
      </c>
      <c r="M173" s="72">
        <f t="shared" si="42"/>
      </c>
      <c r="N173" s="72">
        <f t="shared" si="43"/>
      </c>
      <c r="O173" s="72">
        <f t="shared" si="54"/>
      </c>
      <c r="P173" s="72">
        <f t="shared" si="45"/>
      </c>
      <c r="Q173" s="73">
        <f t="shared" si="55"/>
      </c>
      <c r="R173" s="74">
        <f t="shared" si="47"/>
      </c>
    </row>
    <row r="174" spans="1:18" ht="12.75">
      <c r="A174" s="1"/>
      <c r="B174" s="106"/>
      <c r="C174" s="106"/>
      <c r="D174" s="106"/>
      <c r="E174" s="82"/>
      <c r="F174" s="109">
        <f t="shared" si="48"/>
      </c>
      <c r="G174" s="32">
        <f t="shared" si="49"/>
      </c>
      <c r="H174" s="88">
        <f t="shared" si="50"/>
      </c>
      <c r="I174" s="68">
        <f t="shared" si="38"/>
      </c>
      <c r="J174" s="68">
        <f t="shared" si="51"/>
      </c>
      <c r="K174" s="68">
        <f t="shared" si="52"/>
      </c>
      <c r="L174" s="68">
        <f t="shared" si="53"/>
      </c>
      <c r="M174" s="68">
        <f t="shared" si="42"/>
      </c>
      <c r="N174" s="68">
        <f t="shared" si="43"/>
      </c>
      <c r="O174" s="68">
        <f t="shared" si="54"/>
      </c>
      <c r="P174" s="68">
        <f t="shared" si="45"/>
      </c>
      <c r="Q174" s="69">
        <f t="shared" si="55"/>
      </c>
      <c r="R174" s="70">
        <f t="shared" si="47"/>
      </c>
    </row>
    <row r="175" spans="1:18" ht="12.75">
      <c r="A175" s="2"/>
      <c r="B175" s="106"/>
      <c r="C175" s="106"/>
      <c r="D175" s="106"/>
      <c r="E175" s="82"/>
      <c r="F175" s="110">
        <f t="shared" si="48"/>
      </c>
      <c r="G175" s="32">
        <f t="shared" si="49"/>
      </c>
      <c r="H175" s="88">
        <f t="shared" si="50"/>
      </c>
      <c r="I175" s="72">
        <f t="shared" si="38"/>
      </c>
      <c r="J175" s="72">
        <f t="shared" si="51"/>
      </c>
      <c r="K175" s="72">
        <f t="shared" si="52"/>
      </c>
      <c r="L175" s="72">
        <f t="shared" si="53"/>
      </c>
      <c r="M175" s="72">
        <f t="shared" si="42"/>
      </c>
      <c r="N175" s="72">
        <f t="shared" si="43"/>
      </c>
      <c r="O175" s="72">
        <f t="shared" si="54"/>
      </c>
      <c r="P175" s="72">
        <f t="shared" si="45"/>
      </c>
      <c r="Q175" s="73">
        <f t="shared" si="55"/>
      </c>
      <c r="R175" s="74">
        <f t="shared" si="47"/>
      </c>
    </row>
    <row r="176" spans="1:18" ht="12.75">
      <c r="A176" s="1"/>
      <c r="B176" s="106"/>
      <c r="C176" s="106"/>
      <c r="D176" s="106"/>
      <c r="E176" s="82"/>
      <c r="F176" s="109">
        <f t="shared" si="48"/>
      </c>
      <c r="G176" s="32">
        <f t="shared" si="49"/>
      </c>
      <c r="H176" s="88">
        <f t="shared" si="50"/>
      </c>
      <c r="I176" s="68">
        <f t="shared" si="38"/>
      </c>
      <c r="J176" s="68">
        <f t="shared" si="51"/>
      </c>
      <c r="K176" s="68">
        <f t="shared" si="52"/>
      </c>
      <c r="L176" s="68">
        <f t="shared" si="53"/>
      </c>
      <c r="M176" s="68">
        <f t="shared" si="42"/>
      </c>
      <c r="N176" s="68">
        <f t="shared" si="43"/>
      </c>
      <c r="O176" s="68">
        <f t="shared" si="54"/>
      </c>
      <c r="P176" s="68">
        <f t="shared" si="45"/>
      </c>
      <c r="Q176" s="69">
        <f t="shared" si="55"/>
      </c>
      <c r="R176" s="70">
        <f t="shared" si="47"/>
      </c>
    </row>
    <row r="177" spans="1:18" ht="12.75">
      <c r="A177" s="2"/>
      <c r="B177" s="106"/>
      <c r="C177" s="106"/>
      <c r="D177" s="106"/>
      <c r="E177" s="82"/>
      <c r="F177" s="110">
        <f t="shared" si="48"/>
      </c>
      <c r="G177" s="32">
        <f t="shared" si="49"/>
      </c>
      <c r="H177" s="88">
        <f t="shared" si="50"/>
      </c>
      <c r="I177" s="72">
        <f t="shared" si="38"/>
      </c>
      <c r="J177" s="72">
        <f t="shared" si="51"/>
      </c>
      <c r="K177" s="72">
        <f t="shared" si="52"/>
      </c>
      <c r="L177" s="72">
        <f t="shared" si="53"/>
      </c>
      <c r="M177" s="72">
        <f t="shared" si="42"/>
      </c>
      <c r="N177" s="72">
        <f t="shared" si="43"/>
      </c>
      <c r="O177" s="72">
        <f t="shared" si="54"/>
      </c>
      <c r="P177" s="72">
        <f t="shared" si="45"/>
      </c>
      <c r="Q177" s="73">
        <f t="shared" si="55"/>
      </c>
      <c r="R177" s="74">
        <f t="shared" si="47"/>
      </c>
    </row>
    <row r="178" spans="1:18" ht="12.75">
      <c r="A178" s="1"/>
      <c r="B178" s="106"/>
      <c r="C178" s="106"/>
      <c r="D178" s="106"/>
      <c r="E178" s="82"/>
      <c r="F178" s="109">
        <f t="shared" si="48"/>
      </c>
      <c r="G178" s="32">
        <f t="shared" si="49"/>
      </c>
      <c r="H178" s="88">
        <f t="shared" si="50"/>
      </c>
      <c r="I178" s="68">
        <f t="shared" si="38"/>
      </c>
      <c r="J178" s="68">
        <f t="shared" si="51"/>
      </c>
      <c r="K178" s="68">
        <f t="shared" si="52"/>
      </c>
      <c r="L178" s="68">
        <f t="shared" si="53"/>
      </c>
      <c r="M178" s="68">
        <f t="shared" si="42"/>
      </c>
      <c r="N178" s="68">
        <f t="shared" si="43"/>
      </c>
      <c r="O178" s="68">
        <f t="shared" si="54"/>
      </c>
      <c r="P178" s="68">
        <f t="shared" si="45"/>
      </c>
      <c r="Q178" s="69">
        <f t="shared" si="55"/>
      </c>
      <c r="R178" s="70">
        <f t="shared" si="47"/>
      </c>
    </row>
    <row r="179" spans="1:18" ht="12.75">
      <c r="A179" s="2"/>
      <c r="B179" s="106"/>
      <c r="C179" s="106"/>
      <c r="D179" s="106"/>
      <c r="E179" s="82"/>
      <c r="F179" s="110">
        <f t="shared" si="48"/>
      </c>
      <c r="G179" s="32">
        <f t="shared" si="49"/>
      </c>
      <c r="H179" s="88">
        <f t="shared" si="50"/>
      </c>
      <c r="I179" s="72">
        <f t="shared" si="38"/>
      </c>
      <c r="J179" s="72">
        <f t="shared" si="51"/>
      </c>
      <c r="K179" s="72">
        <f t="shared" si="52"/>
      </c>
      <c r="L179" s="72">
        <f t="shared" si="53"/>
      </c>
      <c r="M179" s="72">
        <f t="shared" si="42"/>
      </c>
      <c r="N179" s="72">
        <f t="shared" si="43"/>
      </c>
      <c r="O179" s="72">
        <f t="shared" si="54"/>
      </c>
      <c r="P179" s="72">
        <f t="shared" si="45"/>
      </c>
      <c r="Q179" s="73">
        <f t="shared" si="55"/>
      </c>
      <c r="R179" s="74">
        <f t="shared" si="47"/>
      </c>
    </row>
    <row r="180" spans="1:18" ht="12.75">
      <c r="A180" s="1"/>
      <c r="B180" s="106"/>
      <c r="C180" s="106"/>
      <c r="D180" s="106"/>
      <c r="E180" s="82"/>
      <c r="F180" s="109">
        <f t="shared" si="48"/>
      </c>
      <c r="G180" s="32">
        <f t="shared" si="49"/>
      </c>
      <c r="H180" s="88">
        <f t="shared" si="50"/>
      </c>
      <c r="I180" s="68">
        <f t="shared" si="38"/>
      </c>
      <c r="J180" s="68">
        <f t="shared" si="51"/>
      </c>
      <c r="K180" s="68">
        <f t="shared" si="52"/>
      </c>
      <c r="L180" s="68">
        <f t="shared" si="53"/>
      </c>
      <c r="M180" s="68">
        <f t="shared" si="42"/>
      </c>
      <c r="N180" s="68">
        <f t="shared" si="43"/>
      </c>
      <c r="O180" s="68">
        <f t="shared" si="54"/>
      </c>
      <c r="P180" s="68">
        <f t="shared" si="45"/>
      </c>
      <c r="Q180" s="69">
        <f t="shared" si="55"/>
      </c>
      <c r="R180" s="70">
        <f t="shared" si="47"/>
      </c>
    </row>
    <row r="181" spans="1:18" ht="12.75">
      <c r="A181" s="2"/>
      <c r="B181" s="106"/>
      <c r="C181" s="106"/>
      <c r="D181" s="106"/>
      <c r="E181" s="82"/>
      <c r="F181" s="110">
        <f t="shared" si="48"/>
      </c>
      <c r="G181" s="32">
        <f t="shared" si="49"/>
      </c>
      <c r="H181" s="88">
        <f t="shared" si="50"/>
      </c>
      <c r="I181" s="72">
        <f t="shared" si="38"/>
      </c>
      <c r="J181" s="72">
        <f t="shared" si="51"/>
      </c>
      <c r="K181" s="72">
        <f t="shared" si="52"/>
      </c>
      <c r="L181" s="72">
        <f t="shared" si="53"/>
      </c>
      <c r="M181" s="72">
        <f t="shared" si="42"/>
      </c>
      <c r="N181" s="72">
        <f t="shared" si="43"/>
      </c>
      <c r="O181" s="72">
        <f t="shared" si="54"/>
      </c>
      <c r="P181" s="72">
        <f t="shared" si="45"/>
      </c>
      <c r="Q181" s="73">
        <f t="shared" si="55"/>
      </c>
      <c r="R181" s="74">
        <f t="shared" si="47"/>
      </c>
    </row>
    <row r="182" spans="1:18" ht="12.75">
      <c r="A182" s="1"/>
      <c r="B182" s="106"/>
      <c r="C182" s="106"/>
      <c r="D182" s="106"/>
      <c r="E182" s="82"/>
      <c r="F182" s="109">
        <f t="shared" si="48"/>
      </c>
      <c r="G182" s="32">
        <f t="shared" si="49"/>
      </c>
      <c r="H182" s="88">
        <f t="shared" si="50"/>
      </c>
      <c r="I182" s="68">
        <f t="shared" si="38"/>
      </c>
      <c r="J182" s="68">
        <f t="shared" si="51"/>
      </c>
      <c r="K182" s="68">
        <f t="shared" si="52"/>
      </c>
      <c r="L182" s="68">
        <f t="shared" si="53"/>
      </c>
      <c r="M182" s="68">
        <f t="shared" si="42"/>
      </c>
      <c r="N182" s="68">
        <f t="shared" si="43"/>
      </c>
      <c r="O182" s="68">
        <f t="shared" si="54"/>
      </c>
      <c r="P182" s="68">
        <f t="shared" si="45"/>
      </c>
      <c r="Q182" s="69">
        <f t="shared" si="55"/>
      </c>
      <c r="R182" s="70">
        <f t="shared" si="47"/>
      </c>
    </row>
    <row r="183" spans="1:18" ht="12.75">
      <c r="A183" s="2"/>
      <c r="B183" s="106"/>
      <c r="C183" s="106"/>
      <c r="D183" s="106"/>
      <c r="E183" s="82"/>
      <c r="F183" s="110">
        <f t="shared" si="48"/>
      </c>
      <c r="G183" s="32">
        <f t="shared" si="49"/>
      </c>
      <c r="H183" s="88">
        <f t="shared" si="50"/>
      </c>
      <c r="I183" s="72">
        <f t="shared" si="38"/>
      </c>
      <c r="J183" s="72">
        <f t="shared" si="51"/>
      </c>
      <c r="K183" s="72">
        <f t="shared" si="52"/>
      </c>
      <c r="L183" s="72">
        <f t="shared" si="53"/>
      </c>
      <c r="M183" s="72">
        <f t="shared" si="42"/>
      </c>
      <c r="N183" s="72">
        <f t="shared" si="43"/>
      </c>
      <c r="O183" s="72">
        <f t="shared" si="54"/>
      </c>
      <c r="P183" s="72">
        <f t="shared" si="45"/>
      </c>
      <c r="Q183" s="73">
        <f t="shared" si="55"/>
      </c>
      <c r="R183" s="74">
        <f t="shared" si="47"/>
      </c>
    </row>
    <row r="184" spans="1:18" ht="12.75">
      <c r="A184" s="1"/>
      <c r="B184" s="106"/>
      <c r="C184" s="106"/>
      <c r="D184" s="106"/>
      <c r="E184" s="82"/>
      <c r="F184" s="109">
        <f t="shared" si="48"/>
      </c>
      <c r="G184" s="32">
        <f t="shared" si="49"/>
      </c>
      <c r="H184" s="88">
        <f t="shared" si="50"/>
      </c>
      <c r="I184" s="68">
        <f t="shared" si="38"/>
      </c>
      <c r="J184" s="68">
        <f t="shared" si="51"/>
      </c>
      <c r="K184" s="68">
        <f t="shared" si="52"/>
      </c>
      <c r="L184" s="68">
        <f t="shared" si="53"/>
      </c>
      <c r="M184" s="68">
        <f t="shared" si="42"/>
      </c>
      <c r="N184" s="68">
        <f t="shared" si="43"/>
      </c>
      <c r="O184" s="68">
        <f t="shared" si="54"/>
      </c>
      <c r="P184" s="68">
        <f t="shared" si="45"/>
      </c>
      <c r="Q184" s="69">
        <f t="shared" si="55"/>
      </c>
      <c r="R184" s="70">
        <f t="shared" si="47"/>
      </c>
    </row>
    <row r="185" spans="1:18" ht="12.75">
      <c r="A185" s="2"/>
      <c r="B185" s="106"/>
      <c r="C185" s="106"/>
      <c r="D185" s="106"/>
      <c r="E185" s="82"/>
      <c r="F185" s="110">
        <f t="shared" si="48"/>
      </c>
      <c r="G185" s="32">
        <f t="shared" si="49"/>
      </c>
      <c r="H185" s="88">
        <f t="shared" si="50"/>
      </c>
      <c r="I185" s="72">
        <f t="shared" si="38"/>
      </c>
      <c r="J185" s="72">
        <f t="shared" si="51"/>
      </c>
      <c r="K185" s="72">
        <f t="shared" si="52"/>
      </c>
      <c r="L185" s="72">
        <f t="shared" si="53"/>
      </c>
      <c r="M185" s="72">
        <f t="shared" si="42"/>
      </c>
      <c r="N185" s="72">
        <f t="shared" si="43"/>
      </c>
      <c r="O185" s="72">
        <f t="shared" si="54"/>
      </c>
      <c r="P185" s="72">
        <f t="shared" si="45"/>
      </c>
      <c r="Q185" s="73">
        <f t="shared" si="55"/>
      </c>
      <c r="R185" s="74">
        <f t="shared" si="47"/>
      </c>
    </row>
    <row r="186" spans="1:18" ht="12.75">
      <c r="A186" s="1"/>
      <c r="B186" s="106"/>
      <c r="C186" s="106"/>
      <c r="D186" s="106"/>
      <c r="E186" s="82"/>
      <c r="F186" s="109">
        <f t="shared" si="48"/>
      </c>
      <c r="G186" s="32">
        <f t="shared" si="49"/>
      </c>
      <c r="H186" s="88">
        <f t="shared" si="50"/>
      </c>
      <c r="I186" s="68">
        <f t="shared" si="38"/>
      </c>
      <c r="J186" s="68">
        <f t="shared" si="51"/>
      </c>
      <c r="K186" s="68">
        <f t="shared" si="52"/>
      </c>
      <c r="L186" s="68">
        <f t="shared" si="53"/>
      </c>
      <c r="M186" s="68">
        <f t="shared" si="42"/>
      </c>
      <c r="N186" s="68">
        <f t="shared" si="43"/>
      </c>
      <c r="O186" s="68">
        <f t="shared" si="54"/>
      </c>
      <c r="P186" s="68">
        <f t="shared" si="45"/>
      </c>
      <c r="Q186" s="69">
        <f t="shared" si="55"/>
      </c>
      <c r="R186" s="70">
        <f t="shared" si="47"/>
      </c>
    </row>
    <row r="187" spans="1:18" ht="12.75">
      <c r="A187" s="2"/>
      <c r="B187" s="106"/>
      <c r="C187" s="106"/>
      <c r="D187" s="106"/>
      <c r="E187" s="82"/>
      <c r="F187" s="110">
        <f t="shared" si="48"/>
      </c>
      <c r="G187" s="32">
        <f t="shared" si="49"/>
      </c>
      <c r="H187" s="88">
        <f t="shared" si="50"/>
      </c>
      <c r="I187" s="72">
        <f t="shared" si="38"/>
      </c>
      <c r="J187" s="72">
        <f t="shared" si="51"/>
      </c>
      <c r="K187" s="72">
        <f t="shared" si="52"/>
      </c>
      <c r="L187" s="72">
        <f t="shared" si="53"/>
      </c>
      <c r="M187" s="72">
        <f t="shared" si="42"/>
      </c>
      <c r="N187" s="72">
        <f t="shared" si="43"/>
      </c>
      <c r="O187" s="72">
        <f t="shared" si="54"/>
      </c>
      <c r="P187" s="72">
        <f t="shared" si="45"/>
      </c>
      <c r="Q187" s="73">
        <f t="shared" si="55"/>
      </c>
      <c r="R187" s="74">
        <f t="shared" si="47"/>
      </c>
    </row>
    <row r="188" spans="1:18" ht="12.75">
      <c r="A188" s="1"/>
      <c r="B188" s="106"/>
      <c r="C188" s="106"/>
      <c r="D188" s="106"/>
      <c r="E188" s="82"/>
      <c r="F188" s="109">
        <f t="shared" si="48"/>
      </c>
      <c r="G188" s="32">
        <f t="shared" si="49"/>
      </c>
      <c r="H188" s="88">
        <f t="shared" si="50"/>
      </c>
      <c r="I188" s="68">
        <f t="shared" si="38"/>
      </c>
      <c r="J188" s="68">
        <f t="shared" si="51"/>
      </c>
      <c r="K188" s="68">
        <f t="shared" si="52"/>
      </c>
      <c r="L188" s="68">
        <f t="shared" si="53"/>
      </c>
      <c r="M188" s="68">
        <f t="shared" si="42"/>
      </c>
      <c r="N188" s="68">
        <f t="shared" si="43"/>
      </c>
      <c r="O188" s="68">
        <f t="shared" si="54"/>
      </c>
      <c r="P188" s="68">
        <f t="shared" si="45"/>
      </c>
      <c r="Q188" s="69">
        <f t="shared" si="55"/>
      </c>
      <c r="R188" s="70">
        <f t="shared" si="47"/>
      </c>
    </row>
    <row r="189" spans="1:18" ht="12.75">
      <c r="A189" s="2"/>
      <c r="B189" s="106"/>
      <c r="C189" s="106"/>
      <c r="D189" s="106"/>
      <c r="E189" s="82"/>
      <c r="F189" s="110">
        <f t="shared" si="48"/>
      </c>
      <c r="G189" s="32">
        <f t="shared" si="49"/>
      </c>
      <c r="H189" s="88">
        <f t="shared" si="50"/>
      </c>
      <c r="I189" s="72">
        <f t="shared" si="38"/>
      </c>
      <c r="J189" s="72">
        <f t="shared" si="51"/>
      </c>
      <c r="K189" s="72">
        <f t="shared" si="52"/>
      </c>
      <c r="L189" s="72">
        <f t="shared" si="53"/>
      </c>
      <c r="M189" s="72">
        <f t="shared" si="42"/>
      </c>
      <c r="N189" s="72">
        <f t="shared" si="43"/>
      </c>
      <c r="O189" s="72">
        <f t="shared" si="54"/>
      </c>
      <c r="P189" s="72">
        <f t="shared" si="45"/>
      </c>
      <c r="Q189" s="73">
        <f t="shared" si="55"/>
      </c>
      <c r="R189" s="74">
        <f t="shared" si="47"/>
      </c>
    </row>
    <row r="190" spans="1:18" ht="12.75">
      <c r="A190" s="1"/>
      <c r="B190" s="106"/>
      <c r="C190" s="106"/>
      <c r="D190" s="106"/>
      <c r="E190" s="82"/>
      <c r="F190" s="109">
        <f t="shared" si="48"/>
      </c>
      <c r="G190" s="32">
        <f t="shared" si="49"/>
      </c>
      <c r="H190" s="88">
        <f t="shared" si="50"/>
      </c>
      <c r="I190" s="68">
        <f t="shared" si="38"/>
      </c>
      <c r="J190" s="68">
        <f t="shared" si="51"/>
      </c>
      <c r="K190" s="68">
        <f t="shared" si="52"/>
      </c>
      <c r="L190" s="68">
        <f t="shared" si="53"/>
      </c>
      <c r="M190" s="68">
        <f t="shared" si="42"/>
      </c>
      <c r="N190" s="68">
        <f t="shared" si="43"/>
      </c>
      <c r="O190" s="68">
        <f t="shared" si="54"/>
      </c>
      <c r="P190" s="68">
        <f t="shared" si="45"/>
      </c>
      <c r="Q190" s="69">
        <f t="shared" si="55"/>
      </c>
      <c r="R190" s="70">
        <f t="shared" si="47"/>
      </c>
    </row>
    <row r="191" spans="1:18" ht="12.75">
      <c r="A191" s="2"/>
      <c r="B191" s="106"/>
      <c r="C191" s="106"/>
      <c r="D191" s="106"/>
      <c r="E191" s="82"/>
      <c r="F191" s="110">
        <f t="shared" si="48"/>
      </c>
      <c r="G191" s="32">
        <f t="shared" si="49"/>
      </c>
      <c r="H191" s="88">
        <f t="shared" si="50"/>
      </c>
      <c r="I191" s="72">
        <f t="shared" si="38"/>
      </c>
      <c r="J191" s="72">
        <f t="shared" si="51"/>
      </c>
      <c r="K191" s="72">
        <f t="shared" si="52"/>
      </c>
      <c r="L191" s="72">
        <f t="shared" si="53"/>
      </c>
      <c r="M191" s="72">
        <f t="shared" si="42"/>
      </c>
      <c r="N191" s="72">
        <f t="shared" si="43"/>
      </c>
      <c r="O191" s="72">
        <f t="shared" si="54"/>
      </c>
      <c r="P191" s="72">
        <f t="shared" si="45"/>
      </c>
      <c r="Q191" s="73">
        <f t="shared" si="55"/>
      </c>
      <c r="R191" s="74">
        <f t="shared" si="47"/>
      </c>
    </row>
    <row r="192" spans="1:18" ht="12.75">
      <c r="A192" s="1"/>
      <c r="B192" s="106"/>
      <c r="C192" s="106"/>
      <c r="D192" s="106"/>
      <c r="E192" s="82"/>
      <c r="F192" s="109">
        <f t="shared" si="48"/>
      </c>
      <c r="G192" s="32">
        <f t="shared" si="49"/>
      </c>
      <c r="H192" s="88">
        <f t="shared" si="50"/>
      </c>
      <c r="I192" s="68">
        <f t="shared" si="38"/>
      </c>
      <c r="J192" s="68">
        <f t="shared" si="51"/>
      </c>
      <c r="K192" s="68">
        <f t="shared" si="52"/>
      </c>
      <c r="L192" s="68">
        <f t="shared" si="53"/>
      </c>
      <c r="M192" s="68">
        <f t="shared" si="42"/>
      </c>
      <c r="N192" s="68">
        <f t="shared" si="43"/>
      </c>
      <c r="O192" s="68">
        <f t="shared" si="54"/>
      </c>
      <c r="P192" s="68">
        <f t="shared" si="45"/>
      </c>
      <c r="Q192" s="69">
        <f t="shared" si="55"/>
      </c>
      <c r="R192" s="70">
        <f t="shared" si="47"/>
      </c>
    </row>
    <row r="193" spans="1:18" ht="12.75">
      <c r="A193" s="2"/>
      <c r="B193" s="106"/>
      <c r="C193" s="106"/>
      <c r="D193" s="106"/>
      <c r="E193" s="82"/>
      <c r="F193" s="110">
        <f t="shared" si="48"/>
      </c>
      <c r="G193" s="32">
        <f t="shared" si="49"/>
      </c>
      <c r="H193" s="88">
        <f t="shared" si="50"/>
      </c>
      <c r="I193" s="72">
        <f t="shared" si="38"/>
      </c>
      <c r="J193" s="72">
        <f t="shared" si="51"/>
      </c>
      <c r="K193" s="72">
        <f t="shared" si="52"/>
      </c>
      <c r="L193" s="72">
        <f t="shared" si="53"/>
      </c>
      <c r="M193" s="72">
        <f t="shared" si="42"/>
      </c>
      <c r="N193" s="72">
        <f t="shared" si="43"/>
      </c>
      <c r="O193" s="72">
        <f t="shared" si="54"/>
      </c>
      <c r="P193" s="72">
        <f t="shared" si="45"/>
      </c>
      <c r="Q193" s="73">
        <f t="shared" si="55"/>
      </c>
      <c r="R193" s="74">
        <f t="shared" si="47"/>
      </c>
    </row>
    <row r="194" spans="1:18" ht="12.75">
      <c r="A194" s="1"/>
      <c r="B194" s="106"/>
      <c r="C194" s="106"/>
      <c r="D194" s="106"/>
      <c r="E194" s="82"/>
      <c r="F194" s="109">
        <f t="shared" si="48"/>
      </c>
      <c r="G194" s="32">
        <f t="shared" si="49"/>
      </c>
      <c r="H194" s="88">
        <f t="shared" si="50"/>
      </c>
      <c r="I194" s="68">
        <f t="shared" si="38"/>
      </c>
      <c r="J194" s="68">
        <f t="shared" si="51"/>
      </c>
      <c r="K194" s="68">
        <f t="shared" si="52"/>
      </c>
      <c r="L194" s="68">
        <f t="shared" si="53"/>
      </c>
      <c r="M194" s="68">
        <f t="shared" si="42"/>
      </c>
      <c r="N194" s="68">
        <f t="shared" si="43"/>
      </c>
      <c r="O194" s="68">
        <f t="shared" si="54"/>
      </c>
      <c r="P194" s="68">
        <f t="shared" si="45"/>
      </c>
      <c r="Q194" s="69">
        <f t="shared" si="55"/>
      </c>
      <c r="R194" s="70">
        <f t="shared" si="47"/>
      </c>
    </row>
    <row r="195" spans="1:18" ht="12.75">
      <c r="A195" s="2"/>
      <c r="B195" s="106"/>
      <c r="C195" s="106"/>
      <c r="D195" s="106"/>
      <c r="E195" s="82"/>
      <c r="F195" s="110">
        <f t="shared" si="48"/>
      </c>
      <c r="G195" s="32">
        <f t="shared" si="49"/>
      </c>
      <c r="H195" s="88">
        <f t="shared" si="50"/>
      </c>
      <c r="I195" s="72">
        <f aca="true" t="shared" si="56" ref="I195:I202">IF($A195="","",ROUND($H195*$E195,0))</f>
      </c>
      <c r="J195" s="72">
        <f aca="true" t="shared" si="57" ref="J195:J202">IF($A195="","",ROUND((VLOOKUP(B195,tbl_armor_factors,2,FALSE))*$H195,0))</f>
      </c>
      <c r="K195" s="72">
        <f aca="true" t="shared" si="58" ref="K195:K202">IF($A195="","",ROUND((9-(VLOOKUP(F195,tbl_mobility_factors,2,FALSE))*$H195),0))</f>
      </c>
      <c r="L195" s="72">
        <f aca="true" t="shared" si="59" ref="L195:L202">IF($A195="","",ROUND(((VLOOKUP(D195,tbl_bulk_factors,2,FALSE))*$H195),0))</f>
      </c>
      <c r="M195" s="72">
        <f aca="true" t="shared" si="60" ref="M195:M202">IF($A195="","",IF($P195="Light",30,20))</f>
      </c>
      <c r="N195" s="72">
        <f aca="true" t="shared" si="61" ref="N195:N202">IF($A195="","",IF($P195="Light",20,15))</f>
      </c>
      <c r="O195" s="72">
        <f aca="true" t="shared" si="62" ref="O195:O202">IF($A195="","",((VLOOKUP(C195,tbl_weight_factors,2,FALSE))*$H195))</f>
      </c>
      <c r="P195" s="72">
        <f aca="true" t="shared" si="63" ref="P195:P202">IF($A195="","",IF($O195&gt;44,"Heavy",IF($L195&lt;-5,"Heavy",IF($K195&lt;2,"Heavy",IF($O195&gt;34,"Medium",IF($L195&lt;-2,"Medium",IF($K195&lt;5,"Medium","Light")))))))</f>
      </c>
      <c r="Q195" s="73">
        <f aca="true" t="shared" si="64" ref="Q195:Q202">IF($A195="","",IF(8-$K195=0,0,IF(8-$K195&gt;0,((8-$K195)*5)/100,0.4)))</f>
      </c>
      <c r="R195" s="74">
        <f aca="true" t="shared" si="65" ref="R195:R202">IF($A195="","",IF($J195&gt;6,"Close",IF($J195&gt;4,"Open",IF($J195&gt;2,"Cap","None"))))</f>
      </c>
    </row>
    <row r="196" spans="1:18" ht="12.75">
      <c r="A196" s="1"/>
      <c r="B196" s="106"/>
      <c r="C196" s="106"/>
      <c r="D196" s="106"/>
      <c r="E196" s="82"/>
      <c r="F196" s="109">
        <f t="shared" si="48"/>
      </c>
      <c r="G196" s="32">
        <f t="shared" si="49"/>
      </c>
      <c r="H196" s="88">
        <f t="shared" si="50"/>
      </c>
      <c r="I196" s="68">
        <f t="shared" si="56"/>
      </c>
      <c r="J196" s="68">
        <f t="shared" si="57"/>
      </c>
      <c r="K196" s="68">
        <f t="shared" si="58"/>
      </c>
      <c r="L196" s="68">
        <f t="shared" si="59"/>
      </c>
      <c r="M196" s="68">
        <f t="shared" si="60"/>
      </c>
      <c r="N196" s="68">
        <f t="shared" si="61"/>
      </c>
      <c r="O196" s="68">
        <f t="shared" si="62"/>
      </c>
      <c r="P196" s="68">
        <f t="shared" si="63"/>
      </c>
      <c r="Q196" s="69">
        <f t="shared" si="64"/>
      </c>
      <c r="R196" s="70">
        <f t="shared" si="65"/>
      </c>
    </row>
    <row r="197" spans="1:18" ht="12.75">
      <c r="A197" s="2"/>
      <c r="B197" s="106"/>
      <c r="C197" s="106"/>
      <c r="D197" s="106"/>
      <c r="E197" s="82"/>
      <c r="F197" s="110">
        <f aca="true" t="shared" si="66" ref="F197:F202">IF($A197="","",ROUND((ROUND(((C197*(20-C197))+(D197*C197))/10,0))/2,0))</f>
      </c>
      <c r="G197" s="32">
        <f t="shared" si="49"/>
      </c>
      <c r="H197" s="88">
        <f t="shared" si="50"/>
      </c>
      <c r="I197" s="72">
        <f t="shared" si="56"/>
      </c>
      <c r="J197" s="72">
        <f t="shared" si="57"/>
      </c>
      <c r="K197" s="72">
        <f t="shared" si="58"/>
      </c>
      <c r="L197" s="72">
        <f t="shared" si="59"/>
      </c>
      <c r="M197" s="72">
        <f t="shared" si="60"/>
      </c>
      <c r="N197" s="72">
        <f t="shared" si="61"/>
      </c>
      <c r="O197" s="72">
        <f t="shared" si="62"/>
      </c>
      <c r="P197" s="72">
        <f t="shared" si="63"/>
      </c>
      <c r="Q197" s="73">
        <f t="shared" si="64"/>
      </c>
      <c r="R197" s="74">
        <f t="shared" si="65"/>
      </c>
    </row>
    <row r="198" spans="1:18" ht="12.75">
      <c r="A198" s="1"/>
      <c r="B198" s="106"/>
      <c r="C198" s="106"/>
      <c r="D198" s="106"/>
      <c r="E198" s="82"/>
      <c r="F198" s="109">
        <f t="shared" si="66"/>
      </c>
      <c r="G198" s="32">
        <f t="shared" si="49"/>
      </c>
      <c r="H198" s="88">
        <f t="shared" si="50"/>
      </c>
      <c r="I198" s="68">
        <f t="shared" si="56"/>
      </c>
      <c r="J198" s="68">
        <f t="shared" si="57"/>
      </c>
      <c r="K198" s="68">
        <f t="shared" si="58"/>
      </c>
      <c r="L198" s="68">
        <f t="shared" si="59"/>
      </c>
      <c r="M198" s="68">
        <f t="shared" si="60"/>
      </c>
      <c r="N198" s="68">
        <f t="shared" si="61"/>
      </c>
      <c r="O198" s="68">
        <f t="shared" si="62"/>
      </c>
      <c r="P198" s="68">
        <f t="shared" si="63"/>
      </c>
      <c r="Q198" s="69">
        <f t="shared" si="64"/>
      </c>
      <c r="R198" s="70">
        <f t="shared" si="65"/>
      </c>
    </row>
    <row r="199" spans="1:18" ht="12.75">
      <c r="A199" s="2"/>
      <c r="B199" s="106"/>
      <c r="C199" s="106"/>
      <c r="D199" s="106"/>
      <c r="E199" s="82"/>
      <c r="F199" s="110">
        <f t="shared" si="66"/>
      </c>
      <c r="G199" s="32">
        <f t="shared" si="49"/>
      </c>
      <c r="H199" s="88">
        <f t="shared" si="50"/>
      </c>
      <c r="I199" s="72">
        <f t="shared" si="56"/>
      </c>
      <c r="J199" s="72">
        <f t="shared" si="57"/>
      </c>
      <c r="K199" s="72">
        <f t="shared" si="58"/>
      </c>
      <c r="L199" s="72">
        <f t="shared" si="59"/>
      </c>
      <c r="M199" s="72">
        <f t="shared" si="60"/>
      </c>
      <c r="N199" s="72">
        <f t="shared" si="61"/>
      </c>
      <c r="O199" s="72">
        <f t="shared" si="62"/>
      </c>
      <c r="P199" s="72">
        <f t="shared" si="63"/>
      </c>
      <c r="Q199" s="73">
        <f t="shared" si="64"/>
      </c>
      <c r="R199" s="74">
        <f t="shared" si="65"/>
      </c>
    </row>
    <row r="200" spans="1:18" ht="12.75">
      <c r="A200" s="1"/>
      <c r="B200" s="106"/>
      <c r="C200" s="106"/>
      <c r="D200" s="106"/>
      <c r="E200" s="82"/>
      <c r="F200" s="109">
        <f t="shared" si="66"/>
      </c>
      <c r="G200" s="32">
        <f t="shared" si="49"/>
      </c>
      <c r="H200" s="88">
        <f t="shared" si="50"/>
      </c>
      <c r="I200" s="68">
        <f t="shared" si="56"/>
      </c>
      <c r="J200" s="68">
        <f t="shared" si="57"/>
      </c>
      <c r="K200" s="68">
        <f t="shared" si="58"/>
      </c>
      <c r="L200" s="68">
        <f t="shared" si="59"/>
      </c>
      <c r="M200" s="68">
        <f t="shared" si="60"/>
      </c>
      <c r="N200" s="68">
        <f t="shared" si="61"/>
      </c>
      <c r="O200" s="68">
        <f t="shared" si="62"/>
      </c>
      <c r="P200" s="68">
        <f t="shared" si="63"/>
      </c>
      <c r="Q200" s="69">
        <f t="shared" si="64"/>
      </c>
      <c r="R200" s="70">
        <f t="shared" si="65"/>
      </c>
    </row>
    <row r="201" spans="1:18" ht="12.75">
      <c r="A201" s="2"/>
      <c r="B201" s="106"/>
      <c r="C201" s="106"/>
      <c r="D201" s="106"/>
      <c r="E201" s="82"/>
      <c r="F201" s="110">
        <f t="shared" si="66"/>
      </c>
      <c r="G201" s="32">
        <f t="shared" si="49"/>
      </c>
      <c r="H201" s="88">
        <f t="shared" si="50"/>
      </c>
      <c r="I201" s="72">
        <f t="shared" si="56"/>
      </c>
      <c r="J201" s="72">
        <f t="shared" si="57"/>
      </c>
      <c r="K201" s="72">
        <f t="shared" si="58"/>
      </c>
      <c r="L201" s="72">
        <f t="shared" si="59"/>
      </c>
      <c r="M201" s="72">
        <f t="shared" si="60"/>
      </c>
      <c r="N201" s="72">
        <f t="shared" si="61"/>
      </c>
      <c r="O201" s="72">
        <f t="shared" si="62"/>
      </c>
      <c r="P201" s="72">
        <f t="shared" si="63"/>
      </c>
      <c r="Q201" s="73">
        <f t="shared" si="64"/>
      </c>
      <c r="R201" s="74">
        <f t="shared" si="65"/>
      </c>
    </row>
    <row r="202" spans="1:18" ht="13.5" thickBot="1">
      <c r="A202" s="3"/>
      <c r="B202" s="107"/>
      <c r="C202" s="107"/>
      <c r="D202" s="107"/>
      <c r="E202" s="83"/>
      <c r="F202" s="112">
        <f t="shared" si="66"/>
      </c>
      <c r="G202" s="33">
        <f t="shared" si="49"/>
      </c>
      <c r="H202" s="89">
        <f t="shared" si="50"/>
      </c>
      <c r="I202" s="79">
        <f t="shared" si="56"/>
      </c>
      <c r="J202" s="79">
        <f t="shared" si="57"/>
      </c>
      <c r="K202" s="79">
        <f t="shared" si="58"/>
      </c>
      <c r="L202" s="79">
        <f t="shared" si="59"/>
      </c>
      <c r="M202" s="79">
        <f t="shared" si="60"/>
      </c>
      <c r="N202" s="79">
        <f t="shared" si="61"/>
      </c>
      <c r="O202" s="79">
        <f t="shared" si="62"/>
      </c>
      <c r="P202" s="79">
        <f t="shared" si="63"/>
      </c>
      <c r="Q202" s="80">
        <f t="shared" si="64"/>
      </c>
      <c r="R202" s="81">
        <f t="shared" si="65"/>
      </c>
    </row>
  </sheetData>
  <sheetProtection sheet="1" objects="1" scenarios="1"/>
  <mergeCells count="2">
    <mergeCell ref="H1:R1"/>
    <mergeCell ref="A1:G1"/>
  </mergeCells>
  <printOptions/>
  <pageMargins left="0.75" right="0.75" top="1" bottom="1" header="0.5" footer="0.5"/>
  <pageSetup horizontalDpi="1200" verticalDpi="1200" orientation="portrait" r:id="rId3"/>
  <legacyDrawing r:id="rId2"/>
</worksheet>
</file>

<file path=xl/worksheets/sheet4.xml><?xml version="1.0" encoding="utf-8"?>
<worksheet xmlns="http://schemas.openxmlformats.org/spreadsheetml/2006/main" xmlns:r="http://schemas.openxmlformats.org/officeDocument/2006/relationships">
  <sheetPr codeName="Sheet5"/>
  <dimension ref="A1:U202"/>
  <sheetViews>
    <sheetView workbookViewId="0" topLeftCell="A1">
      <selection activeCell="F6" sqref="F6"/>
    </sheetView>
  </sheetViews>
  <sheetFormatPr defaultColWidth="9.140625" defaultRowHeight="12.75"/>
  <cols>
    <col min="1" max="1" width="16.00390625" style="119" customWidth="1"/>
    <col min="2" max="2" width="5.8515625" style="119" customWidth="1"/>
    <col min="3" max="3" width="6.28125" style="119" customWidth="1"/>
    <col min="4" max="4" width="5.140625" style="119" customWidth="1"/>
    <col min="5" max="5" width="6.140625" style="120" customWidth="1"/>
    <col min="6" max="6" width="5.00390625" style="120" customWidth="1"/>
    <col min="7" max="7" width="4.57421875" style="120" customWidth="1"/>
    <col min="8" max="8" width="5.8515625" style="120" customWidth="1"/>
    <col min="9" max="9" width="4.8515625" style="120" customWidth="1"/>
    <col min="10" max="10" width="5.140625" style="120" customWidth="1"/>
    <col min="11" max="11" width="6.00390625" style="120" customWidth="1"/>
    <col min="12" max="12" width="5.00390625" style="120" customWidth="1"/>
    <col min="13" max="13" width="6.421875" style="120" customWidth="1"/>
    <col min="14" max="14" width="5.00390625" style="120" customWidth="1"/>
    <col min="15" max="15" width="8.421875" style="120" bestFit="1" customWidth="1"/>
    <col min="16" max="16" width="6.140625" style="120" customWidth="1"/>
    <col min="17" max="17" width="6.7109375" style="120" customWidth="1"/>
    <col min="18" max="18" width="6.8515625" style="120" customWidth="1"/>
    <col min="19" max="19" width="6.7109375" style="120" customWidth="1"/>
    <col min="20" max="20" width="6.8515625" style="120" customWidth="1"/>
    <col min="21" max="16384" width="9.140625" style="119" customWidth="1"/>
  </cols>
  <sheetData>
    <row r="1" spans="1:20" ht="12.75">
      <c r="A1" s="177" t="s">
        <v>71</v>
      </c>
      <c r="B1" s="172" t="s">
        <v>21</v>
      </c>
      <c r="C1" s="172" t="s">
        <v>22</v>
      </c>
      <c r="D1" s="172" t="s">
        <v>121</v>
      </c>
      <c r="E1" s="169" t="s">
        <v>87</v>
      </c>
      <c r="F1" s="174"/>
      <c r="G1" s="175"/>
      <c r="H1" s="169" t="s">
        <v>91</v>
      </c>
      <c r="I1" s="176"/>
      <c r="J1" s="170"/>
      <c r="K1" s="169" t="s">
        <v>88</v>
      </c>
      <c r="L1" s="170"/>
      <c r="M1" s="169" t="s">
        <v>92</v>
      </c>
      <c r="N1" s="170"/>
      <c r="O1" s="172" t="s">
        <v>93</v>
      </c>
      <c r="P1" s="172" t="s">
        <v>89</v>
      </c>
      <c r="Q1" s="169" t="s">
        <v>82</v>
      </c>
      <c r="R1" s="170"/>
      <c r="S1" s="169" t="s">
        <v>109</v>
      </c>
      <c r="T1" s="171"/>
    </row>
    <row r="2" spans="1:20" ht="12.75">
      <c r="A2" s="178"/>
      <c r="B2" s="173"/>
      <c r="C2" s="173"/>
      <c r="D2" s="173"/>
      <c r="E2" s="132" t="s">
        <v>83</v>
      </c>
      <c r="F2" s="132" t="s">
        <v>107</v>
      </c>
      <c r="G2" s="132" t="s">
        <v>108</v>
      </c>
      <c r="H2" s="132" t="s">
        <v>83</v>
      </c>
      <c r="I2" s="132" t="s">
        <v>107</v>
      </c>
      <c r="J2" s="132" t="s">
        <v>108</v>
      </c>
      <c r="K2" s="132" t="s">
        <v>83</v>
      </c>
      <c r="L2" s="132" t="s">
        <v>107</v>
      </c>
      <c r="M2" s="132" t="s">
        <v>83</v>
      </c>
      <c r="N2" s="132" t="s">
        <v>107</v>
      </c>
      <c r="O2" s="173"/>
      <c r="P2" s="173"/>
      <c r="Q2" s="132" t="s">
        <v>110</v>
      </c>
      <c r="R2" s="132" t="s">
        <v>111</v>
      </c>
      <c r="S2" s="132" t="s">
        <v>110</v>
      </c>
      <c r="T2" s="133" t="s">
        <v>111</v>
      </c>
    </row>
    <row r="3" spans="1:21" ht="12.75">
      <c r="A3" s="135" t="s">
        <v>35</v>
      </c>
      <c r="B3" s="130">
        <f>SUM(E3:P3)</f>
        <v>0</v>
      </c>
      <c r="C3" s="130">
        <f>SUM(Q3:T3)</f>
        <v>1</v>
      </c>
      <c r="D3" s="130">
        <v>1</v>
      </c>
      <c r="E3" s="138"/>
      <c r="F3" s="139"/>
      <c r="G3" s="140"/>
      <c r="H3" s="138"/>
      <c r="I3" s="139"/>
      <c r="J3" s="140"/>
      <c r="K3" s="138"/>
      <c r="L3" s="140"/>
      <c r="M3" s="138"/>
      <c r="N3" s="140"/>
      <c r="O3" s="141"/>
      <c r="P3" s="141"/>
      <c r="Q3" s="138"/>
      <c r="R3" s="140">
        <v>1</v>
      </c>
      <c r="S3" s="138"/>
      <c r="T3" s="142"/>
      <c r="U3" s="119">
        <f aca="true" t="shared" si="0" ref="U3:U8">IF(ROUNDUP(ROW()/2,0)=ROUNDDOWN(ROW()/2,0),1,0)</f>
        <v>0</v>
      </c>
    </row>
    <row r="4" spans="1:21" ht="12.75">
      <c r="A4" s="136" t="s">
        <v>101</v>
      </c>
      <c r="B4" s="131">
        <f aca="true" t="shared" si="1" ref="B4:B67">SUM(E4:P4)</f>
        <v>0</v>
      </c>
      <c r="C4" s="131">
        <f aca="true" t="shared" si="2" ref="C4:C67">SUM(Q4:T4)</f>
        <v>1</v>
      </c>
      <c r="D4" s="131">
        <v>2</v>
      </c>
      <c r="E4" s="143"/>
      <c r="F4" s="144"/>
      <c r="G4" s="145"/>
      <c r="H4" s="143"/>
      <c r="I4" s="144"/>
      <c r="J4" s="145"/>
      <c r="K4" s="143"/>
      <c r="L4" s="145"/>
      <c r="M4" s="143"/>
      <c r="N4" s="145"/>
      <c r="O4" s="146"/>
      <c r="P4" s="146"/>
      <c r="Q4" s="143">
        <v>1</v>
      </c>
      <c r="R4" s="145"/>
      <c r="S4" s="143"/>
      <c r="T4" s="147"/>
      <c r="U4" s="119">
        <f t="shared" si="0"/>
        <v>1</v>
      </c>
    </row>
    <row r="5" spans="1:21" ht="12.75">
      <c r="A5" s="136" t="s">
        <v>36</v>
      </c>
      <c r="B5" s="131">
        <f t="shared" si="1"/>
        <v>0</v>
      </c>
      <c r="C5" s="131">
        <f t="shared" si="2"/>
        <v>1</v>
      </c>
      <c r="D5" s="131">
        <v>4</v>
      </c>
      <c r="E5" s="143"/>
      <c r="F5" s="144"/>
      <c r="G5" s="145"/>
      <c r="H5" s="143"/>
      <c r="I5" s="144"/>
      <c r="J5" s="145"/>
      <c r="K5" s="143"/>
      <c r="L5" s="145"/>
      <c r="M5" s="143"/>
      <c r="N5" s="145"/>
      <c r="O5" s="146"/>
      <c r="P5" s="146"/>
      <c r="Q5" s="143"/>
      <c r="R5" s="145"/>
      <c r="S5" s="143">
        <v>1</v>
      </c>
      <c r="T5" s="147"/>
      <c r="U5" s="119">
        <f t="shared" si="0"/>
        <v>0</v>
      </c>
    </row>
    <row r="6" spans="1:21" ht="12.75">
      <c r="A6" s="136" t="s">
        <v>37</v>
      </c>
      <c r="B6" s="131">
        <f t="shared" si="1"/>
        <v>0</v>
      </c>
      <c r="C6" s="131">
        <f t="shared" si="2"/>
        <v>1</v>
      </c>
      <c r="D6" s="131">
        <v>5</v>
      </c>
      <c r="E6" s="143"/>
      <c r="F6" s="144"/>
      <c r="G6" s="145"/>
      <c r="H6" s="143"/>
      <c r="I6" s="144"/>
      <c r="J6" s="145"/>
      <c r="K6" s="143"/>
      <c r="L6" s="145"/>
      <c r="M6" s="143"/>
      <c r="N6" s="145"/>
      <c r="O6" s="146"/>
      <c r="P6" s="146"/>
      <c r="Q6" s="143"/>
      <c r="R6" s="145"/>
      <c r="S6" s="143"/>
      <c r="T6" s="147">
        <v>1</v>
      </c>
      <c r="U6" s="119">
        <f t="shared" si="0"/>
        <v>1</v>
      </c>
    </row>
    <row r="7" spans="1:21" ht="12.75">
      <c r="A7" s="136" t="s">
        <v>100</v>
      </c>
      <c r="B7" s="131">
        <f t="shared" si="1"/>
        <v>6</v>
      </c>
      <c r="C7" s="131">
        <f t="shared" si="2"/>
        <v>0</v>
      </c>
      <c r="D7" s="131">
        <v>10</v>
      </c>
      <c r="E7" s="143">
        <v>1</v>
      </c>
      <c r="F7" s="144">
        <v>1</v>
      </c>
      <c r="G7" s="145">
        <v>1</v>
      </c>
      <c r="H7" s="143">
        <v>1</v>
      </c>
      <c r="I7" s="144">
        <v>1</v>
      </c>
      <c r="J7" s="145">
        <v>1</v>
      </c>
      <c r="K7" s="143"/>
      <c r="L7" s="145"/>
      <c r="M7" s="143"/>
      <c r="N7" s="145"/>
      <c r="O7" s="146"/>
      <c r="P7" s="146"/>
      <c r="Q7" s="143"/>
      <c r="R7" s="145"/>
      <c r="S7" s="143"/>
      <c r="T7" s="147"/>
      <c r="U7" s="119">
        <f t="shared" si="0"/>
        <v>0</v>
      </c>
    </row>
    <row r="8" spans="1:21" ht="12.75">
      <c r="A8" s="136" t="s">
        <v>38</v>
      </c>
      <c r="B8" s="131">
        <f t="shared" si="1"/>
        <v>5</v>
      </c>
      <c r="C8" s="131">
        <f t="shared" si="2"/>
        <v>0</v>
      </c>
      <c r="D8" s="131">
        <v>6</v>
      </c>
      <c r="E8" s="143"/>
      <c r="F8" s="144"/>
      <c r="G8" s="145"/>
      <c r="H8" s="143"/>
      <c r="I8" s="144"/>
      <c r="J8" s="145"/>
      <c r="K8" s="143">
        <v>1</v>
      </c>
      <c r="L8" s="145">
        <v>1</v>
      </c>
      <c r="M8" s="143">
        <v>1</v>
      </c>
      <c r="N8" s="145">
        <v>1</v>
      </c>
      <c r="O8" s="146"/>
      <c r="P8" s="146">
        <v>1</v>
      </c>
      <c r="Q8" s="143"/>
      <c r="R8" s="145"/>
      <c r="S8" s="143"/>
      <c r="T8" s="147"/>
      <c r="U8" s="119">
        <f t="shared" si="0"/>
        <v>1</v>
      </c>
    </row>
    <row r="9" spans="1:20" ht="12.75">
      <c r="A9" s="136" t="s">
        <v>39</v>
      </c>
      <c r="B9" s="131">
        <f t="shared" si="1"/>
        <v>2</v>
      </c>
      <c r="C9" s="131">
        <f t="shared" si="2"/>
        <v>2</v>
      </c>
      <c r="D9" s="131">
        <v>7</v>
      </c>
      <c r="E9" s="143"/>
      <c r="F9" s="144"/>
      <c r="G9" s="145"/>
      <c r="H9" s="143"/>
      <c r="I9" s="144"/>
      <c r="J9" s="145"/>
      <c r="K9" s="143"/>
      <c r="L9" s="145"/>
      <c r="M9" s="143"/>
      <c r="N9" s="145"/>
      <c r="O9" s="146">
        <v>1</v>
      </c>
      <c r="P9" s="146">
        <v>1</v>
      </c>
      <c r="Q9" s="143"/>
      <c r="R9" s="145"/>
      <c r="S9" s="143">
        <v>1</v>
      </c>
      <c r="T9" s="147">
        <v>1</v>
      </c>
    </row>
    <row r="10" spans="1:20" ht="12.75">
      <c r="A10" s="136" t="s">
        <v>33</v>
      </c>
      <c r="B10" s="131">
        <f t="shared" si="1"/>
        <v>10</v>
      </c>
      <c r="C10" s="131">
        <f t="shared" si="2"/>
        <v>0</v>
      </c>
      <c r="D10" s="131">
        <v>8</v>
      </c>
      <c r="E10" s="143">
        <v>1</v>
      </c>
      <c r="F10" s="144">
        <v>1</v>
      </c>
      <c r="G10" s="145">
        <v>1</v>
      </c>
      <c r="H10" s="143">
        <v>1</v>
      </c>
      <c r="I10" s="144">
        <v>1</v>
      </c>
      <c r="J10" s="145">
        <v>1</v>
      </c>
      <c r="K10" s="143">
        <v>1</v>
      </c>
      <c r="L10" s="145">
        <v>1</v>
      </c>
      <c r="M10" s="143">
        <v>1</v>
      </c>
      <c r="N10" s="145">
        <v>1</v>
      </c>
      <c r="O10" s="146"/>
      <c r="P10" s="146"/>
      <c r="Q10" s="143"/>
      <c r="R10" s="145"/>
      <c r="S10" s="143"/>
      <c r="T10" s="147"/>
    </row>
    <row r="11" spans="1:20" ht="12.75">
      <c r="A11" s="136" t="s">
        <v>34</v>
      </c>
      <c r="B11" s="131">
        <f t="shared" si="1"/>
        <v>2</v>
      </c>
      <c r="C11" s="131">
        <f t="shared" si="2"/>
        <v>0</v>
      </c>
      <c r="D11" s="131">
        <v>9</v>
      </c>
      <c r="E11" s="143"/>
      <c r="F11" s="144"/>
      <c r="G11" s="145"/>
      <c r="H11" s="143"/>
      <c r="I11" s="144"/>
      <c r="J11" s="145"/>
      <c r="K11" s="143"/>
      <c r="L11" s="145"/>
      <c r="M11" s="143"/>
      <c r="N11" s="145"/>
      <c r="O11" s="146">
        <v>1</v>
      </c>
      <c r="P11" s="146">
        <v>1</v>
      </c>
      <c r="Q11" s="143"/>
      <c r="R11" s="145"/>
      <c r="S11" s="143"/>
      <c r="T11" s="147"/>
    </row>
    <row r="12" spans="1:20" ht="12.75">
      <c r="A12" s="136" t="s">
        <v>112</v>
      </c>
      <c r="B12" s="131">
        <f t="shared" si="1"/>
        <v>1</v>
      </c>
      <c r="C12" s="131">
        <f t="shared" si="2"/>
        <v>0</v>
      </c>
      <c r="D12" s="131">
        <v>15</v>
      </c>
      <c r="E12" s="143"/>
      <c r="F12" s="144"/>
      <c r="G12" s="145"/>
      <c r="H12" s="143"/>
      <c r="I12" s="144"/>
      <c r="J12" s="145"/>
      <c r="K12" s="143"/>
      <c r="L12" s="145"/>
      <c r="M12" s="143"/>
      <c r="N12" s="145"/>
      <c r="O12" s="146">
        <v>1</v>
      </c>
      <c r="P12" s="146"/>
      <c r="Q12" s="143"/>
      <c r="R12" s="145"/>
      <c r="S12" s="143"/>
      <c r="T12" s="147"/>
    </row>
    <row r="13" spans="1:20" ht="12.75">
      <c r="A13" s="136" t="s">
        <v>102</v>
      </c>
      <c r="B13" s="131">
        <f t="shared" si="1"/>
        <v>3</v>
      </c>
      <c r="C13" s="131">
        <f t="shared" si="2"/>
        <v>0</v>
      </c>
      <c r="D13" s="131">
        <v>5</v>
      </c>
      <c r="E13" s="143"/>
      <c r="F13" s="144"/>
      <c r="G13" s="145"/>
      <c r="H13" s="143"/>
      <c r="I13" s="144"/>
      <c r="J13" s="145"/>
      <c r="K13" s="143">
        <v>1</v>
      </c>
      <c r="L13" s="145">
        <v>1</v>
      </c>
      <c r="M13" s="143"/>
      <c r="N13" s="145"/>
      <c r="O13" s="146"/>
      <c r="P13" s="146">
        <v>1</v>
      </c>
      <c r="Q13" s="143"/>
      <c r="R13" s="145"/>
      <c r="S13" s="143"/>
      <c r="T13" s="147"/>
    </row>
    <row r="14" spans="1:20" ht="12.75">
      <c r="A14" s="136" t="s">
        <v>103</v>
      </c>
      <c r="B14" s="131">
        <f t="shared" si="1"/>
        <v>5</v>
      </c>
      <c r="C14" s="131">
        <f t="shared" si="2"/>
        <v>0</v>
      </c>
      <c r="D14" s="131">
        <v>11</v>
      </c>
      <c r="E14" s="143">
        <v>1</v>
      </c>
      <c r="F14" s="144">
        <v>1</v>
      </c>
      <c r="G14" s="145">
        <v>1</v>
      </c>
      <c r="H14" s="143"/>
      <c r="I14" s="144"/>
      <c r="J14" s="145"/>
      <c r="K14" s="143">
        <v>1</v>
      </c>
      <c r="L14" s="145">
        <v>1</v>
      </c>
      <c r="M14" s="143"/>
      <c r="N14" s="145"/>
      <c r="O14" s="146"/>
      <c r="P14" s="146"/>
      <c r="Q14" s="143"/>
      <c r="R14" s="145"/>
      <c r="S14" s="143"/>
      <c r="T14" s="147"/>
    </row>
    <row r="15" spans="1:20" ht="12.75">
      <c r="A15" s="136" t="s">
        <v>104</v>
      </c>
      <c r="B15" s="131">
        <f t="shared" si="1"/>
        <v>5</v>
      </c>
      <c r="C15" s="131">
        <f t="shared" si="2"/>
        <v>0</v>
      </c>
      <c r="D15" s="131">
        <v>12</v>
      </c>
      <c r="E15" s="143"/>
      <c r="F15" s="144"/>
      <c r="G15" s="145"/>
      <c r="H15" s="143">
        <v>1</v>
      </c>
      <c r="I15" s="144">
        <v>1</v>
      </c>
      <c r="J15" s="145">
        <v>1</v>
      </c>
      <c r="K15" s="143"/>
      <c r="L15" s="145"/>
      <c r="M15" s="143">
        <v>1</v>
      </c>
      <c r="N15" s="145">
        <v>1</v>
      </c>
      <c r="O15" s="146"/>
      <c r="P15" s="146"/>
      <c r="Q15" s="143"/>
      <c r="R15" s="145"/>
      <c r="S15" s="143"/>
      <c r="T15" s="147"/>
    </row>
    <row r="16" spans="1:20" ht="12.75">
      <c r="A16" s="136" t="s">
        <v>41</v>
      </c>
      <c r="B16" s="131">
        <f t="shared" si="1"/>
        <v>0</v>
      </c>
      <c r="C16" s="131">
        <f t="shared" si="2"/>
        <v>2</v>
      </c>
      <c r="D16" s="131">
        <v>3</v>
      </c>
      <c r="E16" s="143"/>
      <c r="F16" s="144"/>
      <c r="G16" s="145"/>
      <c r="H16" s="143"/>
      <c r="I16" s="144"/>
      <c r="J16" s="145"/>
      <c r="K16" s="143"/>
      <c r="L16" s="145"/>
      <c r="M16" s="143"/>
      <c r="N16" s="145"/>
      <c r="O16" s="146"/>
      <c r="P16" s="146"/>
      <c r="Q16" s="143">
        <v>1</v>
      </c>
      <c r="R16" s="145">
        <v>1</v>
      </c>
      <c r="S16" s="143"/>
      <c r="T16" s="147"/>
    </row>
    <row r="17" spans="1:20" ht="12.75">
      <c r="A17" s="136" t="s">
        <v>105</v>
      </c>
      <c r="B17" s="131">
        <f t="shared" si="1"/>
        <v>2</v>
      </c>
      <c r="C17" s="131">
        <f t="shared" si="2"/>
        <v>0</v>
      </c>
      <c r="D17" s="131">
        <v>13</v>
      </c>
      <c r="E17" s="143"/>
      <c r="F17" s="144"/>
      <c r="G17" s="145"/>
      <c r="H17" s="143"/>
      <c r="I17" s="144"/>
      <c r="J17" s="145"/>
      <c r="K17" s="143"/>
      <c r="L17" s="145"/>
      <c r="M17" s="143">
        <v>1</v>
      </c>
      <c r="N17" s="145">
        <v>1</v>
      </c>
      <c r="O17" s="146"/>
      <c r="P17" s="146"/>
      <c r="Q17" s="143"/>
      <c r="R17" s="145"/>
      <c r="S17" s="143"/>
      <c r="T17" s="147"/>
    </row>
    <row r="18" spans="1:20" ht="12.75">
      <c r="A18" s="136" t="s">
        <v>113</v>
      </c>
      <c r="B18" s="131">
        <f t="shared" si="1"/>
        <v>1</v>
      </c>
      <c r="C18" s="131">
        <f t="shared" si="2"/>
        <v>0</v>
      </c>
      <c r="D18" s="131">
        <v>14</v>
      </c>
      <c r="E18" s="143"/>
      <c r="F18" s="144"/>
      <c r="G18" s="145"/>
      <c r="H18" s="143"/>
      <c r="I18" s="144"/>
      <c r="J18" s="145"/>
      <c r="K18" s="143"/>
      <c r="L18" s="145"/>
      <c r="M18" s="143"/>
      <c r="N18" s="145"/>
      <c r="O18" s="146"/>
      <c r="P18" s="146">
        <v>1</v>
      </c>
      <c r="Q18" s="143"/>
      <c r="R18" s="145"/>
      <c r="S18" s="143"/>
      <c r="T18" s="147"/>
    </row>
    <row r="19" spans="1:20" ht="12.75">
      <c r="A19" s="136" t="s">
        <v>125</v>
      </c>
      <c r="B19" s="131">
        <f t="shared" si="1"/>
        <v>0</v>
      </c>
      <c r="C19" s="131">
        <f t="shared" si="2"/>
        <v>2</v>
      </c>
      <c r="D19" s="131">
        <v>16</v>
      </c>
      <c r="E19" s="143"/>
      <c r="F19" s="144"/>
      <c r="G19" s="145"/>
      <c r="H19" s="143"/>
      <c r="I19" s="144"/>
      <c r="J19" s="145"/>
      <c r="K19" s="143"/>
      <c r="L19" s="145"/>
      <c r="M19" s="143"/>
      <c r="N19" s="145"/>
      <c r="O19" s="146"/>
      <c r="P19" s="146"/>
      <c r="Q19" s="143">
        <v>1</v>
      </c>
      <c r="R19" s="145">
        <v>1</v>
      </c>
      <c r="S19" s="143"/>
      <c r="T19" s="147"/>
    </row>
    <row r="20" spans="1:20" ht="12.75">
      <c r="A20" s="136" t="s">
        <v>126</v>
      </c>
      <c r="B20" s="131">
        <f t="shared" si="1"/>
        <v>0</v>
      </c>
      <c r="C20" s="131">
        <f t="shared" si="2"/>
        <v>4</v>
      </c>
      <c r="D20" s="131">
        <v>17</v>
      </c>
      <c r="E20" s="143"/>
      <c r="F20" s="144"/>
      <c r="G20" s="145"/>
      <c r="H20" s="143"/>
      <c r="I20" s="144"/>
      <c r="J20" s="145"/>
      <c r="K20" s="143"/>
      <c r="L20" s="145"/>
      <c r="M20" s="143"/>
      <c r="N20" s="145"/>
      <c r="O20" s="146"/>
      <c r="P20" s="146"/>
      <c r="Q20" s="143">
        <v>2</v>
      </c>
      <c r="R20" s="145">
        <v>2</v>
      </c>
      <c r="S20" s="143"/>
      <c r="T20" s="147"/>
    </row>
    <row r="21" spans="1:20" ht="12.75">
      <c r="A21" s="136" t="s">
        <v>127</v>
      </c>
      <c r="B21" s="131">
        <f t="shared" si="1"/>
        <v>0</v>
      </c>
      <c r="C21" s="131">
        <f t="shared" si="2"/>
        <v>2</v>
      </c>
      <c r="D21" s="131">
        <v>18</v>
      </c>
      <c r="E21" s="143"/>
      <c r="F21" s="144"/>
      <c r="G21" s="145"/>
      <c r="H21" s="143"/>
      <c r="I21" s="144"/>
      <c r="J21" s="145"/>
      <c r="K21" s="143"/>
      <c r="L21" s="145"/>
      <c r="M21" s="143"/>
      <c r="N21" s="145"/>
      <c r="O21" s="146"/>
      <c r="P21" s="146"/>
      <c r="Q21" s="143"/>
      <c r="R21" s="145"/>
      <c r="S21" s="143">
        <v>1</v>
      </c>
      <c r="T21" s="147">
        <v>1</v>
      </c>
    </row>
    <row r="22" spans="1:20" ht="12.75">
      <c r="A22" s="136" t="s">
        <v>128</v>
      </c>
      <c r="B22" s="131">
        <f t="shared" si="1"/>
        <v>0</v>
      </c>
      <c r="C22" s="131">
        <f t="shared" si="2"/>
        <v>4</v>
      </c>
      <c r="D22" s="131">
        <v>19</v>
      </c>
      <c r="E22" s="143"/>
      <c r="F22" s="144"/>
      <c r="G22" s="145"/>
      <c r="H22" s="143"/>
      <c r="I22" s="144"/>
      <c r="J22" s="145"/>
      <c r="K22" s="143"/>
      <c r="L22" s="145"/>
      <c r="M22" s="143"/>
      <c r="N22" s="145"/>
      <c r="O22" s="146"/>
      <c r="P22" s="146"/>
      <c r="Q22" s="143"/>
      <c r="R22" s="145"/>
      <c r="S22" s="143">
        <v>2</v>
      </c>
      <c r="T22" s="147">
        <v>2</v>
      </c>
    </row>
    <row r="23" spans="1:20" ht="12.75">
      <c r="A23" s="136" t="s">
        <v>87</v>
      </c>
      <c r="B23" s="131">
        <f t="shared" si="1"/>
        <v>12</v>
      </c>
      <c r="C23" s="131">
        <f t="shared" si="2"/>
        <v>0</v>
      </c>
      <c r="D23" s="131">
        <v>20</v>
      </c>
      <c r="E23" s="143">
        <v>1</v>
      </c>
      <c r="F23" s="144">
        <v>1</v>
      </c>
      <c r="G23" s="145">
        <v>1</v>
      </c>
      <c r="H23" s="143">
        <v>1</v>
      </c>
      <c r="I23" s="144">
        <v>1</v>
      </c>
      <c r="J23" s="145">
        <v>1</v>
      </c>
      <c r="K23" s="143">
        <v>1</v>
      </c>
      <c r="L23" s="145">
        <v>1</v>
      </c>
      <c r="M23" s="143">
        <v>1</v>
      </c>
      <c r="N23" s="145">
        <v>1</v>
      </c>
      <c r="O23" s="146">
        <v>1</v>
      </c>
      <c r="P23" s="146">
        <v>1</v>
      </c>
      <c r="Q23" s="143"/>
      <c r="R23" s="145"/>
      <c r="S23" s="143"/>
      <c r="T23" s="147"/>
    </row>
    <row r="24" spans="1:20" ht="12.75">
      <c r="A24" s="136" t="s">
        <v>13</v>
      </c>
      <c r="B24" s="131">
        <f t="shared" si="1"/>
        <v>12</v>
      </c>
      <c r="C24" s="131">
        <f t="shared" si="2"/>
        <v>8</v>
      </c>
      <c r="D24" s="131">
        <v>21</v>
      </c>
      <c r="E24" s="143">
        <v>1</v>
      </c>
      <c r="F24" s="144">
        <v>1</v>
      </c>
      <c r="G24" s="145">
        <v>1</v>
      </c>
      <c r="H24" s="143">
        <v>1</v>
      </c>
      <c r="I24" s="144">
        <v>1</v>
      </c>
      <c r="J24" s="145">
        <v>1</v>
      </c>
      <c r="K24" s="143">
        <v>1</v>
      </c>
      <c r="L24" s="145">
        <v>1</v>
      </c>
      <c r="M24" s="143">
        <v>1</v>
      </c>
      <c r="N24" s="145">
        <v>1</v>
      </c>
      <c r="O24" s="146">
        <v>1</v>
      </c>
      <c r="P24" s="146">
        <v>1</v>
      </c>
      <c r="Q24" s="143">
        <v>2</v>
      </c>
      <c r="R24" s="145">
        <v>2</v>
      </c>
      <c r="S24" s="143">
        <v>2</v>
      </c>
      <c r="T24" s="147">
        <v>2</v>
      </c>
    </row>
    <row r="25" spans="1:20" ht="12.75">
      <c r="A25" s="136"/>
      <c r="B25" s="131">
        <f t="shared" si="1"/>
        <v>0</v>
      </c>
      <c r="C25" s="131">
        <f t="shared" si="2"/>
        <v>0</v>
      </c>
      <c r="D25" s="131"/>
      <c r="E25" s="143"/>
      <c r="F25" s="144"/>
      <c r="G25" s="145"/>
      <c r="H25" s="143"/>
      <c r="I25" s="144"/>
      <c r="J25" s="145"/>
      <c r="K25" s="143"/>
      <c r="L25" s="145"/>
      <c r="M25" s="143"/>
      <c r="N25" s="145"/>
      <c r="O25" s="146"/>
      <c r="P25" s="146"/>
      <c r="Q25" s="143"/>
      <c r="R25" s="145"/>
      <c r="S25" s="143"/>
      <c r="T25" s="147"/>
    </row>
    <row r="26" spans="1:20" ht="12.75">
      <c r="A26" s="136"/>
      <c r="B26" s="131">
        <f t="shared" si="1"/>
        <v>0</v>
      </c>
      <c r="C26" s="131">
        <f t="shared" si="2"/>
        <v>0</v>
      </c>
      <c r="D26" s="131"/>
      <c r="E26" s="143"/>
      <c r="F26" s="144"/>
      <c r="G26" s="145"/>
      <c r="H26" s="143"/>
      <c r="I26" s="144"/>
      <c r="J26" s="145"/>
      <c r="K26" s="143"/>
      <c r="L26" s="145"/>
      <c r="M26" s="143"/>
      <c r="N26" s="145"/>
      <c r="O26" s="146"/>
      <c r="P26" s="146"/>
      <c r="Q26" s="143"/>
      <c r="R26" s="145"/>
      <c r="S26" s="143"/>
      <c r="T26" s="147"/>
    </row>
    <row r="27" spans="1:20" ht="12.75">
      <c r="A27" s="136"/>
      <c r="B27" s="131">
        <f t="shared" si="1"/>
        <v>0</v>
      </c>
      <c r="C27" s="131">
        <f t="shared" si="2"/>
        <v>0</v>
      </c>
      <c r="D27" s="131"/>
      <c r="E27" s="143"/>
      <c r="F27" s="144"/>
      <c r="G27" s="145"/>
      <c r="H27" s="143"/>
      <c r="I27" s="144"/>
      <c r="J27" s="145"/>
      <c r="K27" s="143"/>
      <c r="L27" s="145"/>
      <c r="M27" s="143"/>
      <c r="N27" s="145"/>
      <c r="O27" s="146"/>
      <c r="P27" s="146"/>
      <c r="Q27" s="143"/>
      <c r="R27" s="145"/>
      <c r="S27" s="143"/>
      <c r="T27" s="147"/>
    </row>
    <row r="28" spans="1:20" ht="12.75">
      <c r="A28" s="136"/>
      <c r="B28" s="131">
        <f t="shared" si="1"/>
        <v>0</v>
      </c>
      <c r="C28" s="131">
        <f t="shared" si="2"/>
        <v>0</v>
      </c>
      <c r="D28" s="131"/>
      <c r="E28" s="143"/>
      <c r="F28" s="144"/>
      <c r="G28" s="145"/>
      <c r="H28" s="143"/>
      <c r="I28" s="144"/>
      <c r="J28" s="145"/>
      <c r="K28" s="143"/>
      <c r="L28" s="145"/>
      <c r="M28" s="143"/>
      <c r="N28" s="145"/>
      <c r="O28" s="146"/>
      <c r="P28" s="146"/>
      <c r="Q28" s="143"/>
      <c r="R28" s="145"/>
      <c r="S28" s="143"/>
      <c r="T28" s="147"/>
    </row>
    <row r="29" spans="1:20" ht="12.75">
      <c r="A29" s="136"/>
      <c r="B29" s="131">
        <f t="shared" si="1"/>
        <v>0</v>
      </c>
      <c r="C29" s="131">
        <f t="shared" si="2"/>
        <v>0</v>
      </c>
      <c r="D29" s="131"/>
      <c r="E29" s="143"/>
      <c r="F29" s="144"/>
      <c r="G29" s="145"/>
      <c r="H29" s="143"/>
      <c r="I29" s="144"/>
      <c r="J29" s="145"/>
      <c r="K29" s="143"/>
      <c r="L29" s="145"/>
      <c r="M29" s="143"/>
      <c r="N29" s="145"/>
      <c r="O29" s="146"/>
      <c r="P29" s="146"/>
      <c r="Q29" s="143"/>
      <c r="R29" s="145"/>
      <c r="S29" s="143"/>
      <c r="T29" s="147"/>
    </row>
    <row r="30" spans="1:20" ht="12.75">
      <c r="A30" s="136"/>
      <c r="B30" s="131">
        <f t="shared" si="1"/>
        <v>0</v>
      </c>
      <c r="C30" s="131">
        <f t="shared" si="2"/>
        <v>0</v>
      </c>
      <c r="D30" s="131"/>
      <c r="E30" s="143"/>
      <c r="F30" s="144"/>
      <c r="G30" s="145"/>
      <c r="H30" s="143"/>
      <c r="I30" s="144"/>
      <c r="J30" s="145"/>
      <c r="K30" s="143"/>
      <c r="L30" s="145"/>
      <c r="M30" s="143"/>
      <c r="N30" s="145"/>
      <c r="O30" s="146"/>
      <c r="P30" s="146"/>
      <c r="Q30" s="143"/>
      <c r="R30" s="145"/>
      <c r="S30" s="143"/>
      <c r="T30" s="147"/>
    </row>
    <row r="31" spans="1:20" ht="12.75">
      <c r="A31" s="136"/>
      <c r="B31" s="131">
        <f t="shared" si="1"/>
        <v>0</v>
      </c>
      <c r="C31" s="131">
        <f t="shared" si="2"/>
        <v>0</v>
      </c>
      <c r="D31" s="131"/>
      <c r="E31" s="143"/>
      <c r="F31" s="144"/>
      <c r="G31" s="145"/>
      <c r="H31" s="143"/>
      <c r="I31" s="144"/>
      <c r="J31" s="145"/>
      <c r="K31" s="143"/>
      <c r="L31" s="145"/>
      <c r="M31" s="143"/>
      <c r="N31" s="145"/>
      <c r="O31" s="146"/>
      <c r="P31" s="146"/>
      <c r="Q31" s="143"/>
      <c r="R31" s="145"/>
      <c r="S31" s="143"/>
      <c r="T31" s="147"/>
    </row>
    <row r="32" spans="1:20" ht="12.75">
      <c r="A32" s="136"/>
      <c r="B32" s="131">
        <f t="shared" si="1"/>
        <v>0</v>
      </c>
      <c r="C32" s="131">
        <f t="shared" si="2"/>
        <v>0</v>
      </c>
      <c r="D32" s="131"/>
      <c r="E32" s="143"/>
      <c r="F32" s="144"/>
      <c r="G32" s="145"/>
      <c r="H32" s="143"/>
      <c r="I32" s="144"/>
      <c r="J32" s="145"/>
      <c r="K32" s="143"/>
      <c r="L32" s="145"/>
      <c r="M32" s="143"/>
      <c r="N32" s="145"/>
      <c r="O32" s="146"/>
      <c r="P32" s="146"/>
      <c r="Q32" s="143"/>
      <c r="R32" s="145"/>
      <c r="S32" s="143"/>
      <c r="T32" s="147"/>
    </row>
    <row r="33" spans="1:20" ht="12.75">
      <c r="A33" s="136"/>
      <c r="B33" s="131">
        <f t="shared" si="1"/>
        <v>0</v>
      </c>
      <c r="C33" s="131">
        <f t="shared" si="2"/>
        <v>0</v>
      </c>
      <c r="D33" s="131"/>
      <c r="E33" s="143"/>
      <c r="F33" s="144"/>
      <c r="G33" s="145"/>
      <c r="H33" s="143"/>
      <c r="I33" s="144"/>
      <c r="J33" s="145"/>
      <c r="K33" s="143"/>
      <c r="L33" s="145"/>
      <c r="M33" s="143"/>
      <c r="N33" s="145"/>
      <c r="O33" s="146"/>
      <c r="P33" s="146"/>
      <c r="Q33" s="143"/>
      <c r="R33" s="145"/>
      <c r="S33" s="143"/>
      <c r="T33" s="147"/>
    </row>
    <row r="34" spans="1:20" ht="12.75">
      <c r="A34" s="136"/>
      <c r="B34" s="131">
        <f t="shared" si="1"/>
        <v>0</v>
      </c>
      <c r="C34" s="131">
        <f t="shared" si="2"/>
        <v>0</v>
      </c>
      <c r="D34" s="131"/>
      <c r="E34" s="143"/>
      <c r="F34" s="144"/>
      <c r="G34" s="145"/>
      <c r="H34" s="143"/>
      <c r="I34" s="144"/>
      <c r="J34" s="145"/>
      <c r="K34" s="143"/>
      <c r="L34" s="145"/>
      <c r="M34" s="143"/>
      <c r="N34" s="145"/>
      <c r="O34" s="146"/>
      <c r="P34" s="146"/>
      <c r="Q34" s="143"/>
      <c r="R34" s="145"/>
      <c r="S34" s="143"/>
      <c r="T34" s="147"/>
    </row>
    <row r="35" spans="1:20" ht="12.75">
      <c r="A35" s="136"/>
      <c r="B35" s="131">
        <f t="shared" si="1"/>
        <v>0</v>
      </c>
      <c r="C35" s="131">
        <f t="shared" si="2"/>
        <v>0</v>
      </c>
      <c r="D35" s="131"/>
      <c r="E35" s="143"/>
      <c r="F35" s="144"/>
      <c r="G35" s="145"/>
      <c r="H35" s="143"/>
      <c r="I35" s="144"/>
      <c r="J35" s="145"/>
      <c r="K35" s="143"/>
      <c r="L35" s="145"/>
      <c r="M35" s="143"/>
      <c r="N35" s="145"/>
      <c r="O35" s="146"/>
      <c r="P35" s="146"/>
      <c r="Q35" s="143"/>
      <c r="R35" s="145"/>
      <c r="S35" s="143"/>
      <c r="T35" s="147"/>
    </row>
    <row r="36" spans="1:20" ht="12.75">
      <c r="A36" s="136"/>
      <c r="B36" s="131">
        <f t="shared" si="1"/>
        <v>0</v>
      </c>
      <c r="C36" s="131">
        <f t="shared" si="2"/>
        <v>0</v>
      </c>
      <c r="D36" s="131"/>
      <c r="E36" s="143"/>
      <c r="F36" s="144"/>
      <c r="G36" s="145"/>
      <c r="H36" s="143"/>
      <c r="I36" s="144"/>
      <c r="J36" s="145"/>
      <c r="K36" s="143"/>
      <c r="L36" s="145"/>
      <c r="M36" s="143"/>
      <c r="N36" s="145"/>
      <c r="O36" s="146"/>
      <c r="P36" s="146"/>
      <c r="Q36" s="143"/>
      <c r="R36" s="145"/>
      <c r="S36" s="143"/>
      <c r="T36" s="147"/>
    </row>
    <row r="37" spans="1:20" ht="12.75">
      <c r="A37" s="136"/>
      <c r="B37" s="131">
        <f t="shared" si="1"/>
        <v>0</v>
      </c>
      <c r="C37" s="131">
        <f t="shared" si="2"/>
        <v>0</v>
      </c>
      <c r="D37" s="131"/>
      <c r="E37" s="143"/>
      <c r="F37" s="144"/>
      <c r="G37" s="145"/>
      <c r="H37" s="143"/>
      <c r="I37" s="144"/>
      <c r="J37" s="145"/>
      <c r="K37" s="143"/>
      <c r="L37" s="145"/>
      <c r="M37" s="143"/>
      <c r="N37" s="145"/>
      <c r="O37" s="146"/>
      <c r="P37" s="146"/>
      <c r="Q37" s="143"/>
      <c r="R37" s="145"/>
      <c r="S37" s="143"/>
      <c r="T37" s="147"/>
    </row>
    <row r="38" spans="1:20" ht="12.75">
      <c r="A38" s="136"/>
      <c r="B38" s="131">
        <f t="shared" si="1"/>
        <v>0</v>
      </c>
      <c r="C38" s="131">
        <f t="shared" si="2"/>
        <v>0</v>
      </c>
      <c r="D38" s="131"/>
      <c r="E38" s="143"/>
      <c r="F38" s="144"/>
      <c r="G38" s="145"/>
      <c r="H38" s="143"/>
      <c r="I38" s="144"/>
      <c r="J38" s="145"/>
      <c r="K38" s="143"/>
      <c r="L38" s="145"/>
      <c r="M38" s="143"/>
      <c r="N38" s="145"/>
      <c r="O38" s="146"/>
      <c r="P38" s="146"/>
      <c r="Q38" s="143"/>
      <c r="R38" s="145"/>
      <c r="S38" s="143"/>
      <c r="T38" s="147"/>
    </row>
    <row r="39" spans="1:20" ht="12.75">
      <c r="A39" s="136"/>
      <c r="B39" s="131">
        <f t="shared" si="1"/>
        <v>0</v>
      </c>
      <c r="C39" s="131">
        <f t="shared" si="2"/>
        <v>0</v>
      </c>
      <c r="D39" s="131"/>
      <c r="E39" s="143"/>
      <c r="F39" s="144"/>
      <c r="G39" s="145"/>
      <c r="H39" s="143"/>
      <c r="I39" s="144"/>
      <c r="J39" s="145"/>
      <c r="K39" s="143"/>
      <c r="L39" s="145"/>
      <c r="M39" s="143"/>
      <c r="N39" s="145"/>
      <c r="O39" s="146"/>
      <c r="P39" s="146"/>
      <c r="Q39" s="143"/>
      <c r="R39" s="145"/>
      <c r="S39" s="143"/>
      <c r="T39" s="147"/>
    </row>
    <row r="40" spans="1:20" ht="12.75">
      <c r="A40" s="136"/>
      <c r="B40" s="131">
        <f t="shared" si="1"/>
        <v>0</v>
      </c>
      <c r="C40" s="131">
        <f t="shared" si="2"/>
        <v>0</v>
      </c>
      <c r="D40" s="131"/>
      <c r="E40" s="143"/>
      <c r="F40" s="144"/>
      <c r="G40" s="145"/>
      <c r="H40" s="143"/>
      <c r="I40" s="144"/>
      <c r="J40" s="145"/>
      <c r="K40" s="143"/>
      <c r="L40" s="145"/>
      <c r="M40" s="143"/>
      <c r="N40" s="145"/>
      <c r="O40" s="146"/>
      <c r="P40" s="146"/>
      <c r="Q40" s="143"/>
      <c r="R40" s="145"/>
      <c r="S40" s="143"/>
      <c r="T40" s="147"/>
    </row>
    <row r="41" spans="1:20" ht="12.75">
      <c r="A41" s="136"/>
      <c r="B41" s="131">
        <f t="shared" si="1"/>
        <v>0</v>
      </c>
      <c r="C41" s="131">
        <f t="shared" si="2"/>
        <v>0</v>
      </c>
      <c r="D41" s="131"/>
      <c r="E41" s="143"/>
      <c r="F41" s="144"/>
      <c r="G41" s="145"/>
      <c r="H41" s="143"/>
      <c r="I41" s="144"/>
      <c r="J41" s="145"/>
      <c r="K41" s="143"/>
      <c r="L41" s="145"/>
      <c r="M41" s="143"/>
      <c r="N41" s="145"/>
      <c r="O41" s="146"/>
      <c r="P41" s="146"/>
      <c r="Q41" s="143"/>
      <c r="R41" s="145"/>
      <c r="S41" s="143"/>
      <c r="T41" s="147"/>
    </row>
    <row r="42" spans="1:20" ht="12.75">
      <c r="A42" s="136"/>
      <c r="B42" s="131">
        <f t="shared" si="1"/>
        <v>0</v>
      </c>
      <c r="C42" s="131">
        <f t="shared" si="2"/>
        <v>0</v>
      </c>
      <c r="D42" s="131"/>
      <c r="E42" s="143"/>
      <c r="F42" s="144"/>
      <c r="G42" s="145"/>
      <c r="H42" s="143"/>
      <c r="I42" s="144"/>
      <c r="J42" s="145"/>
      <c r="K42" s="143"/>
      <c r="L42" s="145"/>
      <c r="M42" s="143"/>
      <c r="N42" s="145"/>
      <c r="O42" s="146"/>
      <c r="P42" s="146"/>
      <c r="Q42" s="143"/>
      <c r="R42" s="145"/>
      <c r="S42" s="143"/>
      <c r="T42" s="147"/>
    </row>
    <row r="43" spans="1:20" ht="12.75">
      <c r="A43" s="136"/>
      <c r="B43" s="131">
        <f t="shared" si="1"/>
        <v>0</v>
      </c>
      <c r="C43" s="131">
        <f t="shared" si="2"/>
        <v>0</v>
      </c>
      <c r="D43" s="131"/>
      <c r="E43" s="143"/>
      <c r="F43" s="144"/>
      <c r="G43" s="145"/>
      <c r="H43" s="143"/>
      <c r="I43" s="144"/>
      <c r="J43" s="145"/>
      <c r="K43" s="143"/>
      <c r="L43" s="145"/>
      <c r="M43" s="143"/>
      <c r="N43" s="145"/>
      <c r="O43" s="146"/>
      <c r="P43" s="146"/>
      <c r="Q43" s="143"/>
      <c r="R43" s="145"/>
      <c r="S43" s="143"/>
      <c r="T43" s="147"/>
    </row>
    <row r="44" spans="1:20" ht="12.75">
      <c r="A44" s="136"/>
      <c r="B44" s="131">
        <f t="shared" si="1"/>
        <v>0</v>
      </c>
      <c r="C44" s="131">
        <f t="shared" si="2"/>
        <v>0</v>
      </c>
      <c r="D44" s="131"/>
      <c r="E44" s="143"/>
      <c r="F44" s="144"/>
      <c r="G44" s="145"/>
      <c r="H44" s="143"/>
      <c r="I44" s="144"/>
      <c r="J44" s="145"/>
      <c r="K44" s="143"/>
      <c r="L44" s="145"/>
      <c r="M44" s="143"/>
      <c r="N44" s="145"/>
      <c r="O44" s="146"/>
      <c r="P44" s="146"/>
      <c r="Q44" s="143"/>
      <c r="R44" s="145"/>
      <c r="S44" s="143"/>
      <c r="T44" s="147"/>
    </row>
    <row r="45" spans="1:20" ht="12.75">
      <c r="A45" s="136"/>
      <c r="B45" s="131">
        <f t="shared" si="1"/>
        <v>0</v>
      </c>
      <c r="C45" s="131">
        <f t="shared" si="2"/>
        <v>0</v>
      </c>
      <c r="D45" s="131"/>
      <c r="E45" s="143"/>
      <c r="F45" s="144"/>
      <c r="G45" s="145"/>
      <c r="H45" s="143"/>
      <c r="I45" s="144"/>
      <c r="J45" s="145"/>
      <c r="K45" s="143"/>
      <c r="L45" s="145"/>
      <c r="M45" s="143"/>
      <c r="N45" s="145"/>
      <c r="O45" s="146"/>
      <c r="P45" s="146"/>
      <c r="Q45" s="143"/>
      <c r="R45" s="145"/>
      <c r="S45" s="143"/>
      <c r="T45" s="147"/>
    </row>
    <row r="46" spans="1:20" ht="12.75">
      <c r="A46" s="136"/>
      <c r="B46" s="131">
        <f t="shared" si="1"/>
        <v>0</v>
      </c>
      <c r="C46" s="131">
        <f t="shared" si="2"/>
        <v>0</v>
      </c>
      <c r="D46" s="131"/>
      <c r="E46" s="143"/>
      <c r="F46" s="144"/>
      <c r="G46" s="145"/>
      <c r="H46" s="143"/>
      <c r="I46" s="144"/>
      <c r="J46" s="145"/>
      <c r="K46" s="143"/>
      <c r="L46" s="145"/>
      <c r="M46" s="143"/>
      <c r="N46" s="145"/>
      <c r="O46" s="146"/>
      <c r="P46" s="146"/>
      <c r="Q46" s="143"/>
      <c r="R46" s="145"/>
      <c r="S46" s="143"/>
      <c r="T46" s="147"/>
    </row>
    <row r="47" spans="1:20" ht="12.75">
      <c r="A47" s="136"/>
      <c r="B47" s="131">
        <f t="shared" si="1"/>
        <v>0</v>
      </c>
      <c r="C47" s="131">
        <f t="shared" si="2"/>
        <v>0</v>
      </c>
      <c r="D47" s="131"/>
      <c r="E47" s="143"/>
      <c r="F47" s="144"/>
      <c r="G47" s="145"/>
      <c r="H47" s="143"/>
      <c r="I47" s="144"/>
      <c r="J47" s="145"/>
      <c r="K47" s="143"/>
      <c r="L47" s="145"/>
      <c r="M47" s="143"/>
      <c r="N47" s="145"/>
      <c r="O47" s="146"/>
      <c r="P47" s="146"/>
      <c r="Q47" s="143"/>
      <c r="R47" s="145"/>
      <c r="S47" s="143"/>
      <c r="T47" s="147"/>
    </row>
    <row r="48" spans="1:20" ht="12.75">
      <c r="A48" s="136"/>
      <c r="B48" s="131">
        <f t="shared" si="1"/>
        <v>0</v>
      </c>
      <c r="C48" s="131">
        <f t="shared" si="2"/>
        <v>0</v>
      </c>
      <c r="D48" s="131"/>
      <c r="E48" s="143"/>
      <c r="F48" s="144"/>
      <c r="G48" s="145"/>
      <c r="H48" s="143"/>
      <c r="I48" s="144"/>
      <c r="J48" s="145"/>
      <c r="K48" s="143"/>
      <c r="L48" s="145"/>
      <c r="M48" s="143"/>
      <c r="N48" s="145"/>
      <c r="O48" s="146"/>
      <c r="P48" s="146"/>
      <c r="Q48" s="143"/>
      <c r="R48" s="145"/>
      <c r="S48" s="143"/>
      <c r="T48" s="147"/>
    </row>
    <row r="49" spans="1:20" ht="12.75">
      <c r="A49" s="136"/>
      <c r="B49" s="131">
        <f t="shared" si="1"/>
        <v>0</v>
      </c>
      <c r="C49" s="131">
        <f t="shared" si="2"/>
        <v>0</v>
      </c>
      <c r="D49" s="131"/>
      <c r="E49" s="143"/>
      <c r="F49" s="144"/>
      <c r="G49" s="145"/>
      <c r="H49" s="143"/>
      <c r="I49" s="144"/>
      <c r="J49" s="145"/>
      <c r="K49" s="143"/>
      <c r="L49" s="145"/>
      <c r="M49" s="143"/>
      <c r="N49" s="145"/>
      <c r="O49" s="146"/>
      <c r="P49" s="146"/>
      <c r="Q49" s="143"/>
      <c r="R49" s="145"/>
      <c r="S49" s="143"/>
      <c r="T49" s="147"/>
    </row>
    <row r="50" spans="1:20" ht="12.75">
      <c r="A50" s="136"/>
      <c r="B50" s="131">
        <f t="shared" si="1"/>
        <v>0</v>
      </c>
      <c r="C50" s="131">
        <f t="shared" si="2"/>
        <v>0</v>
      </c>
      <c r="D50" s="131"/>
      <c r="E50" s="143"/>
      <c r="F50" s="144"/>
      <c r="G50" s="145"/>
      <c r="H50" s="143"/>
      <c r="I50" s="144"/>
      <c r="J50" s="145"/>
      <c r="K50" s="143"/>
      <c r="L50" s="145"/>
      <c r="M50" s="143"/>
      <c r="N50" s="145"/>
      <c r="O50" s="146"/>
      <c r="P50" s="146"/>
      <c r="Q50" s="143"/>
      <c r="R50" s="145"/>
      <c r="S50" s="143"/>
      <c r="T50" s="147"/>
    </row>
    <row r="51" spans="1:20" ht="12.75">
      <c r="A51" s="136"/>
      <c r="B51" s="131">
        <f t="shared" si="1"/>
        <v>0</v>
      </c>
      <c r="C51" s="131">
        <f t="shared" si="2"/>
        <v>0</v>
      </c>
      <c r="D51" s="131"/>
      <c r="E51" s="143"/>
      <c r="F51" s="144"/>
      <c r="G51" s="145"/>
      <c r="H51" s="143"/>
      <c r="I51" s="144"/>
      <c r="J51" s="145"/>
      <c r="K51" s="143"/>
      <c r="L51" s="145"/>
      <c r="M51" s="143"/>
      <c r="N51" s="145"/>
      <c r="O51" s="146"/>
      <c r="P51" s="146"/>
      <c r="Q51" s="143"/>
      <c r="R51" s="145"/>
      <c r="S51" s="143"/>
      <c r="T51" s="147"/>
    </row>
    <row r="52" spans="1:20" ht="12.75">
      <c r="A52" s="136"/>
      <c r="B52" s="131">
        <f t="shared" si="1"/>
        <v>0</v>
      </c>
      <c r="C52" s="131">
        <f t="shared" si="2"/>
        <v>0</v>
      </c>
      <c r="D52" s="131"/>
      <c r="E52" s="143"/>
      <c r="F52" s="144"/>
      <c r="G52" s="145"/>
      <c r="H52" s="143"/>
      <c r="I52" s="144"/>
      <c r="J52" s="145"/>
      <c r="K52" s="143"/>
      <c r="L52" s="145"/>
      <c r="M52" s="143"/>
      <c r="N52" s="145"/>
      <c r="O52" s="146"/>
      <c r="P52" s="146"/>
      <c r="Q52" s="143"/>
      <c r="R52" s="145"/>
      <c r="S52" s="143"/>
      <c r="T52" s="147"/>
    </row>
    <row r="53" spans="1:20" ht="12.75">
      <c r="A53" s="136"/>
      <c r="B53" s="131">
        <f t="shared" si="1"/>
        <v>0</v>
      </c>
      <c r="C53" s="131">
        <f t="shared" si="2"/>
        <v>0</v>
      </c>
      <c r="D53" s="131"/>
      <c r="E53" s="143"/>
      <c r="F53" s="144"/>
      <c r="G53" s="145"/>
      <c r="H53" s="143"/>
      <c r="I53" s="144"/>
      <c r="J53" s="145"/>
      <c r="K53" s="143"/>
      <c r="L53" s="145"/>
      <c r="M53" s="143"/>
      <c r="N53" s="145"/>
      <c r="O53" s="146"/>
      <c r="P53" s="146"/>
      <c r="Q53" s="143"/>
      <c r="R53" s="145"/>
      <c r="S53" s="143"/>
      <c r="T53" s="147"/>
    </row>
    <row r="54" spans="1:20" ht="12.75">
      <c r="A54" s="136"/>
      <c r="B54" s="131">
        <f t="shared" si="1"/>
        <v>0</v>
      </c>
      <c r="C54" s="131">
        <f t="shared" si="2"/>
        <v>0</v>
      </c>
      <c r="D54" s="131"/>
      <c r="E54" s="143"/>
      <c r="F54" s="144"/>
      <c r="G54" s="145"/>
      <c r="H54" s="143"/>
      <c r="I54" s="144"/>
      <c r="J54" s="145"/>
      <c r="K54" s="143"/>
      <c r="L54" s="145"/>
      <c r="M54" s="143"/>
      <c r="N54" s="145"/>
      <c r="O54" s="146"/>
      <c r="P54" s="146"/>
      <c r="Q54" s="143"/>
      <c r="R54" s="145"/>
      <c r="S54" s="143"/>
      <c r="T54" s="147"/>
    </row>
    <row r="55" spans="1:20" ht="12.75">
      <c r="A55" s="136"/>
      <c r="B55" s="131">
        <f t="shared" si="1"/>
        <v>0</v>
      </c>
      <c r="C55" s="131">
        <f t="shared" si="2"/>
        <v>0</v>
      </c>
      <c r="D55" s="131"/>
      <c r="E55" s="143"/>
      <c r="F55" s="144"/>
      <c r="G55" s="145"/>
      <c r="H55" s="143"/>
      <c r="I55" s="144"/>
      <c r="J55" s="145"/>
      <c r="K55" s="143"/>
      <c r="L55" s="145"/>
      <c r="M55" s="143"/>
      <c r="N55" s="145"/>
      <c r="O55" s="146"/>
      <c r="P55" s="146"/>
      <c r="Q55" s="143"/>
      <c r="R55" s="145"/>
      <c r="S55" s="143"/>
      <c r="T55" s="147"/>
    </row>
    <row r="56" spans="1:20" ht="12.75">
      <c r="A56" s="136"/>
      <c r="B56" s="131">
        <f t="shared" si="1"/>
        <v>0</v>
      </c>
      <c r="C56" s="131">
        <f t="shared" si="2"/>
        <v>0</v>
      </c>
      <c r="D56" s="131"/>
      <c r="E56" s="143"/>
      <c r="F56" s="144"/>
      <c r="G56" s="145"/>
      <c r="H56" s="143"/>
      <c r="I56" s="144"/>
      <c r="J56" s="145"/>
      <c r="K56" s="143"/>
      <c r="L56" s="145"/>
      <c r="M56" s="143"/>
      <c r="N56" s="145"/>
      <c r="O56" s="146"/>
      <c r="P56" s="146"/>
      <c r="Q56" s="143"/>
      <c r="R56" s="145"/>
      <c r="S56" s="143"/>
      <c r="T56" s="147"/>
    </row>
    <row r="57" spans="1:20" ht="12.75">
      <c r="A57" s="136"/>
      <c r="B57" s="131">
        <f t="shared" si="1"/>
        <v>0</v>
      </c>
      <c r="C57" s="131">
        <f t="shared" si="2"/>
        <v>0</v>
      </c>
      <c r="D57" s="131"/>
      <c r="E57" s="143"/>
      <c r="F57" s="144"/>
      <c r="G57" s="145"/>
      <c r="H57" s="143"/>
      <c r="I57" s="144"/>
      <c r="J57" s="145"/>
      <c r="K57" s="143"/>
      <c r="L57" s="145"/>
      <c r="M57" s="143"/>
      <c r="N57" s="145"/>
      <c r="O57" s="146"/>
      <c r="P57" s="146"/>
      <c r="Q57" s="143"/>
      <c r="R57" s="145"/>
      <c r="S57" s="143"/>
      <c r="T57" s="147"/>
    </row>
    <row r="58" spans="1:20" ht="12.75">
      <c r="A58" s="136"/>
      <c r="B58" s="131">
        <f t="shared" si="1"/>
        <v>0</v>
      </c>
      <c r="C58" s="131">
        <f t="shared" si="2"/>
        <v>0</v>
      </c>
      <c r="D58" s="131"/>
      <c r="E58" s="143"/>
      <c r="F58" s="144"/>
      <c r="G58" s="145"/>
      <c r="H58" s="143"/>
      <c r="I58" s="144"/>
      <c r="J58" s="145"/>
      <c r="K58" s="143"/>
      <c r="L58" s="145"/>
      <c r="M58" s="143"/>
      <c r="N58" s="145"/>
      <c r="O58" s="146"/>
      <c r="P58" s="146"/>
      <c r="Q58" s="143"/>
      <c r="R58" s="145"/>
      <c r="S58" s="143"/>
      <c r="T58" s="147"/>
    </row>
    <row r="59" spans="1:20" ht="12.75">
      <c r="A59" s="136"/>
      <c r="B59" s="131">
        <f t="shared" si="1"/>
        <v>0</v>
      </c>
      <c r="C59" s="131">
        <f t="shared" si="2"/>
        <v>0</v>
      </c>
      <c r="D59" s="131"/>
      <c r="E59" s="143"/>
      <c r="F59" s="144"/>
      <c r="G59" s="145"/>
      <c r="H59" s="143"/>
      <c r="I59" s="144"/>
      <c r="J59" s="145"/>
      <c r="K59" s="143"/>
      <c r="L59" s="145"/>
      <c r="M59" s="143"/>
      <c r="N59" s="145"/>
      <c r="O59" s="146"/>
      <c r="P59" s="146"/>
      <c r="Q59" s="143"/>
      <c r="R59" s="145"/>
      <c r="S59" s="143"/>
      <c r="T59" s="147"/>
    </row>
    <row r="60" spans="1:20" ht="12.75">
      <c r="A60" s="136"/>
      <c r="B60" s="131">
        <f t="shared" si="1"/>
        <v>0</v>
      </c>
      <c r="C60" s="131">
        <f t="shared" si="2"/>
        <v>0</v>
      </c>
      <c r="D60" s="131"/>
      <c r="E60" s="143"/>
      <c r="F60" s="144"/>
      <c r="G60" s="145"/>
      <c r="H60" s="143"/>
      <c r="I60" s="144"/>
      <c r="J60" s="145"/>
      <c r="K60" s="143"/>
      <c r="L60" s="145"/>
      <c r="M60" s="143"/>
      <c r="N60" s="145"/>
      <c r="O60" s="146"/>
      <c r="P60" s="146"/>
      <c r="Q60" s="143"/>
      <c r="R60" s="145"/>
      <c r="S60" s="143"/>
      <c r="T60" s="147"/>
    </row>
    <row r="61" spans="1:20" ht="12.75">
      <c r="A61" s="136"/>
      <c r="B61" s="131">
        <f t="shared" si="1"/>
        <v>0</v>
      </c>
      <c r="C61" s="131">
        <f t="shared" si="2"/>
        <v>0</v>
      </c>
      <c r="D61" s="131"/>
      <c r="E61" s="143"/>
      <c r="F61" s="144"/>
      <c r="G61" s="145"/>
      <c r="H61" s="143"/>
      <c r="I61" s="144"/>
      <c r="J61" s="145"/>
      <c r="K61" s="143"/>
      <c r="L61" s="145"/>
      <c r="M61" s="143"/>
      <c r="N61" s="145"/>
      <c r="O61" s="146"/>
      <c r="P61" s="146"/>
      <c r="Q61" s="143"/>
      <c r="R61" s="145"/>
      <c r="S61" s="143"/>
      <c r="T61" s="147"/>
    </row>
    <row r="62" spans="1:20" ht="12.75">
      <c r="A62" s="136"/>
      <c r="B62" s="131">
        <f t="shared" si="1"/>
        <v>0</v>
      </c>
      <c r="C62" s="131">
        <f t="shared" si="2"/>
        <v>0</v>
      </c>
      <c r="D62" s="131"/>
      <c r="E62" s="143"/>
      <c r="F62" s="144"/>
      <c r="G62" s="145"/>
      <c r="H62" s="143"/>
      <c r="I62" s="144"/>
      <c r="J62" s="145"/>
      <c r="K62" s="143"/>
      <c r="L62" s="145"/>
      <c r="M62" s="143"/>
      <c r="N62" s="145"/>
      <c r="O62" s="146"/>
      <c r="P62" s="146"/>
      <c r="Q62" s="143"/>
      <c r="R62" s="145"/>
      <c r="S62" s="143"/>
      <c r="T62" s="147"/>
    </row>
    <row r="63" spans="1:20" ht="12.75">
      <c r="A63" s="136"/>
      <c r="B63" s="131">
        <f t="shared" si="1"/>
        <v>0</v>
      </c>
      <c r="C63" s="131">
        <f t="shared" si="2"/>
        <v>0</v>
      </c>
      <c r="D63" s="131"/>
      <c r="E63" s="143"/>
      <c r="F63" s="144"/>
      <c r="G63" s="145"/>
      <c r="H63" s="143"/>
      <c r="I63" s="144"/>
      <c r="J63" s="145"/>
      <c r="K63" s="143"/>
      <c r="L63" s="145"/>
      <c r="M63" s="143"/>
      <c r="N63" s="145"/>
      <c r="O63" s="146"/>
      <c r="P63" s="146"/>
      <c r="Q63" s="143"/>
      <c r="R63" s="145"/>
      <c r="S63" s="143"/>
      <c r="T63" s="147"/>
    </row>
    <row r="64" spans="1:20" ht="12.75">
      <c r="A64" s="136"/>
      <c r="B64" s="131">
        <f t="shared" si="1"/>
        <v>0</v>
      </c>
      <c r="C64" s="131">
        <f t="shared" si="2"/>
        <v>0</v>
      </c>
      <c r="D64" s="131"/>
      <c r="E64" s="143"/>
      <c r="F64" s="144"/>
      <c r="G64" s="145"/>
      <c r="H64" s="143"/>
      <c r="I64" s="144"/>
      <c r="J64" s="145"/>
      <c r="K64" s="143"/>
      <c r="L64" s="145"/>
      <c r="M64" s="143"/>
      <c r="N64" s="145"/>
      <c r="O64" s="146"/>
      <c r="P64" s="146"/>
      <c r="Q64" s="143"/>
      <c r="R64" s="145"/>
      <c r="S64" s="143"/>
      <c r="T64" s="147"/>
    </row>
    <row r="65" spans="1:20" ht="12.75">
      <c r="A65" s="136"/>
      <c r="B65" s="131">
        <f t="shared" si="1"/>
        <v>0</v>
      </c>
      <c r="C65" s="131">
        <f t="shared" si="2"/>
        <v>0</v>
      </c>
      <c r="D65" s="131"/>
      <c r="E65" s="143"/>
      <c r="F65" s="144"/>
      <c r="G65" s="145"/>
      <c r="H65" s="143"/>
      <c r="I65" s="144"/>
      <c r="J65" s="145"/>
      <c r="K65" s="143"/>
      <c r="L65" s="145"/>
      <c r="M65" s="143"/>
      <c r="N65" s="145"/>
      <c r="O65" s="146"/>
      <c r="P65" s="146"/>
      <c r="Q65" s="143"/>
      <c r="R65" s="145"/>
      <c r="S65" s="143"/>
      <c r="T65" s="147"/>
    </row>
    <row r="66" spans="1:20" ht="12.75">
      <c r="A66" s="136"/>
      <c r="B66" s="131">
        <f t="shared" si="1"/>
        <v>0</v>
      </c>
      <c r="C66" s="131">
        <f t="shared" si="2"/>
        <v>0</v>
      </c>
      <c r="D66" s="131"/>
      <c r="E66" s="143"/>
      <c r="F66" s="144"/>
      <c r="G66" s="145"/>
      <c r="H66" s="143"/>
      <c r="I66" s="144"/>
      <c r="J66" s="145"/>
      <c r="K66" s="143"/>
      <c r="L66" s="145"/>
      <c r="M66" s="143"/>
      <c r="N66" s="145"/>
      <c r="O66" s="146"/>
      <c r="P66" s="146"/>
      <c r="Q66" s="143"/>
      <c r="R66" s="145"/>
      <c r="S66" s="143"/>
      <c r="T66" s="147"/>
    </row>
    <row r="67" spans="1:20" ht="12.75">
      <c r="A67" s="136"/>
      <c r="B67" s="131">
        <f t="shared" si="1"/>
        <v>0</v>
      </c>
      <c r="C67" s="131">
        <f t="shared" si="2"/>
        <v>0</v>
      </c>
      <c r="D67" s="131"/>
      <c r="E67" s="143"/>
      <c r="F67" s="144"/>
      <c r="G67" s="145"/>
      <c r="H67" s="143"/>
      <c r="I67" s="144"/>
      <c r="J67" s="145"/>
      <c r="K67" s="143"/>
      <c r="L67" s="145"/>
      <c r="M67" s="143"/>
      <c r="N67" s="145"/>
      <c r="O67" s="146"/>
      <c r="P67" s="146"/>
      <c r="Q67" s="143"/>
      <c r="R67" s="145"/>
      <c r="S67" s="143"/>
      <c r="T67" s="147"/>
    </row>
    <row r="68" spans="1:20" ht="12.75">
      <c r="A68" s="136"/>
      <c r="B68" s="131">
        <f aca="true" t="shared" si="3" ref="B68:B131">SUM(E68:P68)</f>
        <v>0</v>
      </c>
      <c r="C68" s="131">
        <f aca="true" t="shared" si="4" ref="C68:C131">SUM(Q68:T68)</f>
        <v>0</v>
      </c>
      <c r="D68" s="131"/>
      <c r="E68" s="143"/>
      <c r="F68" s="144"/>
      <c r="G68" s="145"/>
      <c r="H68" s="143"/>
      <c r="I68" s="144"/>
      <c r="J68" s="145"/>
      <c r="K68" s="143"/>
      <c r="L68" s="145"/>
      <c r="M68" s="143"/>
      <c r="N68" s="145"/>
      <c r="O68" s="146"/>
      <c r="P68" s="146"/>
      <c r="Q68" s="143"/>
      <c r="R68" s="145"/>
      <c r="S68" s="143"/>
      <c r="T68" s="147"/>
    </row>
    <row r="69" spans="1:20" ht="12.75">
      <c r="A69" s="136"/>
      <c r="B69" s="131">
        <f t="shared" si="3"/>
        <v>0</v>
      </c>
      <c r="C69" s="131">
        <f t="shared" si="4"/>
        <v>0</v>
      </c>
      <c r="D69" s="131"/>
      <c r="E69" s="143"/>
      <c r="F69" s="144"/>
      <c r="G69" s="145"/>
      <c r="H69" s="143"/>
      <c r="I69" s="144"/>
      <c r="J69" s="145"/>
      <c r="K69" s="143"/>
      <c r="L69" s="145"/>
      <c r="M69" s="143"/>
      <c r="N69" s="145"/>
      <c r="O69" s="146"/>
      <c r="P69" s="146"/>
      <c r="Q69" s="143"/>
      <c r="R69" s="145"/>
      <c r="S69" s="143"/>
      <c r="T69" s="147"/>
    </row>
    <row r="70" spans="1:20" ht="12.75">
      <c r="A70" s="136"/>
      <c r="B70" s="131">
        <f t="shared" si="3"/>
        <v>0</v>
      </c>
      <c r="C70" s="131">
        <f t="shared" si="4"/>
        <v>0</v>
      </c>
      <c r="D70" s="131"/>
      <c r="E70" s="143"/>
      <c r="F70" s="144"/>
      <c r="G70" s="145"/>
      <c r="H70" s="143"/>
      <c r="I70" s="144"/>
      <c r="J70" s="145"/>
      <c r="K70" s="143"/>
      <c r="L70" s="145"/>
      <c r="M70" s="143"/>
      <c r="N70" s="145"/>
      <c r="O70" s="146"/>
      <c r="P70" s="146"/>
      <c r="Q70" s="143"/>
      <c r="R70" s="145"/>
      <c r="S70" s="143"/>
      <c r="T70" s="147"/>
    </row>
    <row r="71" spans="1:20" ht="12.75">
      <c r="A71" s="136"/>
      <c r="B71" s="131">
        <f t="shared" si="3"/>
        <v>0</v>
      </c>
      <c r="C71" s="131">
        <f t="shared" si="4"/>
        <v>0</v>
      </c>
      <c r="D71" s="131"/>
      <c r="E71" s="143"/>
      <c r="F71" s="144"/>
      <c r="G71" s="145"/>
      <c r="H71" s="143"/>
      <c r="I71" s="144"/>
      <c r="J71" s="145"/>
      <c r="K71" s="143"/>
      <c r="L71" s="145"/>
      <c r="M71" s="143"/>
      <c r="N71" s="145"/>
      <c r="O71" s="146"/>
      <c r="P71" s="146"/>
      <c r="Q71" s="143"/>
      <c r="R71" s="145"/>
      <c r="S71" s="143"/>
      <c r="T71" s="147"/>
    </row>
    <row r="72" spans="1:20" ht="12.75">
      <c r="A72" s="136"/>
      <c r="B72" s="131">
        <f t="shared" si="3"/>
        <v>0</v>
      </c>
      <c r="C72" s="131">
        <f t="shared" si="4"/>
        <v>0</v>
      </c>
      <c r="D72" s="131"/>
      <c r="E72" s="143"/>
      <c r="F72" s="144"/>
      <c r="G72" s="145"/>
      <c r="H72" s="143"/>
      <c r="I72" s="144"/>
      <c r="J72" s="145"/>
      <c r="K72" s="143"/>
      <c r="L72" s="145"/>
      <c r="M72" s="143"/>
      <c r="N72" s="145"/>
      <c r="O72" s="146"/>
      <c r="P72" s="146"/>
      <c r="Q72" s="143"/>
      <c r="R72" s="145"/>
      <c r="S72" s="143"/>
      <c r="T72" s="147"/>
    </row>
    <row r="73" spans="1:20" ht="12.75">
      <c r="A73" s="136"/>
      <c r="B73" s="131">
        <f t="shared" si="3"/>
        <v>0</v>
      </c>
      <c r="C73" s="131">
        <f t="shared" si="4"/>
        <v>0</v>
      </c>
      <c r="D73" s="131"/>
      <c r="E73" s="143"/>
      <c r="F73" s="144"/>
      <c r="G73" s="145"/>
      <c r="H73" s="143"/>
      <c r="I73" s="144"/>
      <c r="J73" s="145"/>
      <c r="K73" s="143"/>
      <c r="L73" s="145"/>
      <c r="M73" s="143"/>
      <c r="N73" s="145"/>
      <c r="O73" s="146"/>
      <c r="P73" s="146"/>
      <c r="Q73" s="143"/>
      <c r="R73" s="145"/>
      <c r="S73" s="143"/>
      <c r="T73" s="147"/>
    </row>
    <row r="74" spans="1:20" ht="12.75">
      <c r="A74" s="136"/>
      <c r="B74" s="131">
        <f t="shared" si="3"/>
        <v>0</v>
      </c>
      <c r="C74" s="131">
        <f t="shared" si="4"/>
        <v>0</v>
      </c>
      <c r="D74" s="131"/>
      <c r="E74" s="143"/>
      <c r="F74" s="144"/>
      <c r="G74" s="145"/>
      <c r="H74" s="143"/>
      <c r="I74" s="144"/>
      <c r="J74" s="145"/>
      <c r="K74" s="143"/>
      <c r="L74" s="145"/>
      <c r="M74" s="143"/>
      <c r="N74" s="145"/>
      <c r="O74" s="146"/>
      <c r="P74" s="146"/>
      <c r="Q74" s="143"/>
      <c r="R74" s="145"/>
      <c r="S74" s="143"/>
      <c r="T74" s="147"/>
    </row>
    <row r="75" spans="1:20" ht="12.75">
      <c r="A75" s="136"/>
      <c r="B75" s="131">
        <f t="shared" si="3"/>
        <v>0</v>
      </c>
      <c r="C75" s="131">
        <f t="shared" si="4"/>
        <v>0</v>
      </c>
      <c r="D75" s="131"/>
      <c r="E75" s="143"/>
      <c r="F75" s="144"/>
      <c r="G75" s="145"/>
      <c r="H75" s="143"/>
      <c r="I75" s="144"/>
      <c r="J75" s="145"/>
      <c r="K75" s="143"/>
      <c r="L75" s="145"/>
      <c r="M75" s="143"/>
      <c r="N75" s="145"/>
      <c r="O75" s="146"/>
      <c r="P75" s="146"/>
      <c r="Q75" s="143"/>
      <c r="R75" s="145"/>
      <c r="S75" s="143"/>
      <c r="T75" s="147"/>
    </row>
    <row r="76" spans="1:20" ht="12.75">
      <c r="A76" s="136"/>
      <c r="B76" s="131">
        <f t="shared" si="3"/>
        <v>0</v>
      </c>
      <c r="C76" s="131">
        <f t="shared" si="4"/>
        <v>0</v>
      </c>
      <c r="D76" s="131"/>
      <c r="E76" s="143"/>
      <c r="F76" s="144"/>
      <c r="G76" s="145"/>
      <c r="H76" s="143"/>
      <c r="I76" s="144"/>
      <c r="J76" s="145"/>
      <c r="K76" s="143"/>
      <c r="L76" s="145"/>
      <c r="M76" s="143"/>
      <c r="N76" s="145"/>
      <c r="O76" s="146"/>
      <c r="P76" s="146"/>
      <c r="Q76" s="143"/>
      <c r="R76" s="145"/>
      <c r="S76" s="143"/>
      <c r="T76" s="147"/>
    </row>
    <row r="77" spans="1:20" ht="12.75">
      <c r="A77" s="136"/>
      <c r="B77" s="131">
        <f t="shared" si="3"/>
        <v>0</v>
      </c>
      <c r="C77" s="131">
        <f t="shared" si="4"/>
        <v>0</v>
      </c>
      <c r="D77" s="131"/>
      <c r="E77" s="143"/>
      <c r="F77" s="144"/>
      <c r="G77" s="145"/>
      <c r="H77" s="143"/>
      <c r="I77" s="144"/>
      <c r="J77" s="145"/>
      <c r="K77" s="143"/>
      <c r="L77" s="145"/>
      <c r="M77" s="143"/>
      <c r="N77" s="145"/>
      <c r="O77" s="146"/>
      <c r="P77" s="146"/>
      <c r="Q77" s="143"/>
      <c r="R77" s="145"/>
      <c r="S77" s="143"/>
      <c r="T77" s="147"/>
    </row>
    <row r="78" spans="1:20" ht="12.75">
      <c r="A78" s="136"/>
      <c r="B78" s="131">
        <f t="shared" si="3"/>
        <v>0</v>
      </c>
      <c r="C78" s="131">
        <f t="shared" si="4"/>
        <v>0</v>
      </c>
      <c r="D78" s="131"/>
      <c r="E78" s="143"/>
      <c r="F78" s="144"/>
      <c r="G78" s="145"/>
      <c r="H78" s="143"/>
      <c r="I78" s="144"/>
      <c r="J78" s="145"/>
      <c r="K78" s="143"/>
      <c r="L78" s="145"/>
      <c r="M78" s="143"/>
      <c r="N78" s="145"/>
      <c r="O78" s="146"/>
      <c r="P78" s="146"/>
      <c r="Q78" s="143"/>
      <c r="R78" s="145"/>
      <c r="S78" s="143"/>
      <c r="T78" s="147"/>
    </row>
    <row r="79" spans="1:20" ht="12.75">
      <c r="A79" s="136"/>
      <c r="B79" s="131">
        <f t="shared" si="3"/>
        <v>0</v>
      </c>
      <c r="C79" s="131">
        <f t="shared" si="4"/>
        <v>0</v>
      </c>
      <c r="D79" s="131"/>
      <c r="E79" s="143"/>
      <c r="F79" s="144"/>
      <c r="G79" s="145"/>
      <c r="H79" s="143"/>
      <c r="I79" s="144"/>
      <c r="J79" s="145"/>
      <c r="K79" s="143"/>
      <c r="L79" s="145"/>
      <c r="M79" s="143"/>
      <c r="N79" s="145"/>
      <c r="O79" s="146"/>
      <c r="P79" s="146"/>
      <c r="Q79" s="143"/>
      <c r="R79" s="145"/>
      <c r="S79" s="143"/>
      <c r="T79" s="147"/>
    </row>
    <row r="80" spans="1:20" ht="12.75">
      <c r="A80" s="136"/>
      <c r="B80" s="131">
        <f t="shared" si="3"/>
        <v>0</v>
      </c>
      <c r="C80" s="131">
        <f t="shared" si="4"/>
        <v>0</v>
      </c>
      <c r="D80" s="131"/>
      <c r="E80" s="143"/>
      <c r="F80" s="144"/>
      <c r="G80" s="145"/>
      <c r="H80" s="143"/>
      <c r="I80" s="144"/>
      <c r="J80" s="145"/>
      <c r="K80" s="143"/>
      <c r="L80" s="145"/>
      <c r="M80" s="143"/>
      <c r="N80" s="145"/>
      <c r="O80" s="146"/>
      <c r="P80" s="146"/>
      <c r="Q80" s="143"/>
      <c r="R80" s="145"/>
      <c r="S80" s="143"/>
      <c r="T80" s="147"/>
    </row>
    <row r="81" spans="1:20" ht="12.75">
      <c r="A81" s="136"/>
      <c r="B81" s="131">
        <f t="shared" si="3"/>
        <v>0</v>
      </c>
      <c r="C81" s="131">
        <f t="shared" si="4"/>
        <v>0</v>
      </c>
      <c r="D81" s="131"/>
      <c r="E81" s="143"/>
      <c r="F81" s="144"/>
      <c r="G81" s="145"/>
      <c r="H81" s="143"/>
      <c r="I81" s="144"/>
      <c r="J81" s="145"/>
      <c r="K81" s="143"/>
      <c r="L81" s="145"/>
      <c r="M81" s="143"/>
      <c r="N81" s="145"/>
      <c r="O81" s="146"/>
      <c r="P81" s="146"/>
      <c r="Q81" s="143"/>
      <c r="R81" s="145"/>
      <c r="S81" s="143"/>
      <c r="T81" s="147"/>
    </row>
    <row r="82" spans="1:20" ht="12.75">
      <c r="A82" s="136"/>
      <c r="B82" s="131">
        <f t="shared" si="3"/>
        <v>0</v>
      </c>
      <c r="C82" s="131">
        <f t="shared" si="4"/>
        <v>0</v>
      </c>
      <c r="D82" s="131"/>
      <c r="E82" s="143"/>
      <c r="F82" s="144"/>
      <c r="G82" s="145"/>
      <c r="H82" s="143"/>
      <c r="I82" s="144"/>
      <c r="J82" s="145"/>
      <c r="K82" s="143"/>
      <c r="L82" s="145"/>
      <c r="M82" s="143"/>
      <c r="N82" s="145"/>
      <c r="O82" s="146"/>
      <c r="P82" s="146"/>
      <c r="Q82" s="143"/>
      <c r="R82" s="145"/>
      <c r="S82" s="143"/>
      <c r="T82" s="147"/>
    </row>
    <row r="83" spans="1:20" ht="12.75">
      <c r="A83" s="136"/>
      <c r="B83" s="131">
        <f t="shared" si="3"/>
        <v>0</v>
      </c>
      <c r="C83" s="131">
        <f t="shared" si="4"/>
        <v>0</v>
      </c>
      <c r="D83" s="131"/>
      <c r="E83" s="143"/>
      <c r="F83" s="144"/>
      <c r="G83" s="145"/>
      <c r="H83" s="143"/>
      <c r="I83" s="144"/>
      <c r="J83" s="145"/>
      <c r="K83" s="143"/>
      <c r="L83" s="145"/>
      <c r="M83" s="143"/>
      <c r="N83" s="145"/>
      <c r="O83" s="146"/>
      <c r="P83" s="146"/>
      <c r="Q83" s="143"/>
      <c r="R83" s="145"/>
      <c r="S83" s="143"/>
      <c r="T83" s="147"/>
    </row>
    <row r="84" spans="1:20" ht="12.75">
      <c r="A84" s="136"/>
      <c r="B84" s="131">
        <f t="shared" si="3"/>
        <v>0</v>
      </c>
      <c r="C84" s="131">
        <f t="shared" si="4"/>
        <v>0</v>
      </c>
      <c r="D84" s="131"/>
      <c r="E84" s="143"/>
      <c r="F84" s="144"/>
      <c r="G84" s="145"/>
      <c r="H84" s="143"/>
      <c r="I84" s="144"/>
      <c r="J84" s="145"/>
      <c r="K84" s="143"/>
      <c r="L84" s="145"/>
      <c r="M84" s="143"/>
      <c r="N84" s="145"/>
      <c r="O84" s="146"/>
      <c r="P84" s="146"/>
      <c r="Q84" s="143"/>
      <c r="R84" s="145"/>
      <c r="S84" s="143"/>
      <c r="T84" s="147"/>
    </row>
    <row r="85" spans="1:20" ht="12.75">
      <c r="A85" s="136"/>
      <c r="B85" s="131">
        <f t="shared" si="3"/>
        <v>0</v>
      </c>
      <c r="C85" s="131">
        <f t="shared" si="4"/>
        <v>0</v>
      </c>
      <c r="D85" s="131"/>
      <c r="E85" s="143"/>
      <c r="F85" s="144"/>
      <c r="G85" s="145"/>
      <c r="H85" s="143"/>
      <c r="I85" s="144"/>
      <c r="J85" s="145"/>
      <c r="K85" s="143"/>
      <c r="L85" s="145"/>
      <c r="M85" s="143"/>
      <c r="N85" s="145"/>
      <c r="O85" s="146"/>
      <c r="P85" s="146"/>
      <c r="Q85" s="143"/>
      <c r="R85" s="145"/>
      <c r="S85" s="143"/>
      <c r="T85" s="147"/>
    </row>
    <row r="86" spans="1:20" ht="12.75">
      <c r="A86" s="136"/>
      <c r="B86" s="131">
        <f t="shared" si="3"/>
        <v>0</v>
      </c>
      <c r="C86" s="131">
        <f t="shared" si="4"/>
        <v>0</v>
      </c>
      <c r="D86" s="131"/>
      <c r="E86" s="143"/>
      <c r="F86" s="144"/>
      <c r="G86" s="145"/>
      <c r="H86" s="143"/>
      <c r="I86" s="144"/>
      <c r="J86" s="145"/>
      <c r="K86" s="143"/>
      <c r="L86" s="145"/>
      <c r="M86" s="143"/>
      <c r="N86" s="145"/>
      <c r="O86" s="146"/>
      <c r="P86" s="146"/>
      <c r="Q86" s="143"/>
      <c r="R86" s="145"/>
      <c r="S86" s="143"/>
      <c r="T86" s="147"/>
    </row>
    <row r="87" spans="1:20" ht="12.75">
      <c r="A87" s="136"/>
      <c r="B87" s="131">
        <f t="shared" si="3"/>
        <v>0</v>
      </c>
      <c r="C87" s="131">
        <f t="shared" si="4"/>
        <v>0</v>
      </c>
      <c r="D87" s="131"/>
      <c r="E87" s="143"/>
      <c r="F87" s="144"/>
      <c r="G87" s="145"/>
      <c r="H87" s="143"/>
      <c r="I87" s="144"/>
      <c r="J87" s="145"/>
      <c r="K87" s="143"/>
      <c r="L87" s="145"/>
      <c r="M87" s="143"/>
      <c r="N87" s="145"/>
      <c r="O87" s="146"/>
      <c r="P87" s="146"/>
      <c r="Q87" s="143"/>
      <c r="R87" s="145"/>
      <c r="S87" s="143"/>
      <c r="T87" s="147"/>
    </row>
    <row r="88" spans="1:20" ht="12.75">
      <c r="A88" s="136"/>
      <c r="B88" s="131">
        <f t="shared" si="3"/>
        <v>0</v>
      </c>
      <c r="C88" s="131">
        <f t="shared" si="4"/>
        <v>0</v>
      </c>
      <c r="D88" s="131"/>
      <c r="E88" s="143"/>
      <c r="F88" s="144"/>
      <c r="G88" s="145"/>
      <c r="H88" s="143"/>
      <c r="I88" s="144"/>
      <c r="J88" s="145"/>
      <c r="K88" s="143"/>
      <c r="L88" s="145"/>
      <c r="M88" s="143"/>
      <c r="N88" s="145"/>
      <c r="O88" s="146"/>
      <c r="P88" s="146"/>
      <c r="Q88" s="143"/>
      <c r="R88" s="145"/>
      <c r="S88" s="143"/>
      <c r="T88" s="147"/>
    </row>
    <row r="89" spans="1:20" ht="12.75">
      <c r="A89" s="136"/>
      <c r="B89" s="131">
        <f t="shared" si="3"/>
        <v>0</v>
      </c>
      <c r="C89" s="131">
        <f t="shared" si="4"/>
        <v>0</v>
      </c>
      <c r="D89" s="131"/>
      <c r="E89" s="143"/>
      <c r="F89" s="144"/>
      <c r="G89" s="145"/>
      <c r="H89" s="143"/>
      <c r="I89" s="144"/>
      <c r="J89" s="145"/>
      <c r="K89" s="143"/>
      <c r="L89" s="145"/>
      <c r="M89" s="143"/>
      <c r="N89" s="145"/>
      <c r="O89" s="146"/>
      <c r="P89" s="146"/>
      <c r="Q89" s="143"/>
      <c r="R89" s="145"/>
      <c r="S89" s="143"/>
      <c r="T89" s="147"/>
    </row>
    <row r="90" spans="1:20" ht="12.75">
      <c r="A90" s="136"/>
      <c r="B90" s="131">
        <f t="shared" si="3"/>
        <v>0</v>
      </c>
      <c r="C90" s="131">
        <f t="shared" si="4"/>
        <v>0</v>
      </c>
      <c r="D90" s="131"/>
      <c r="E90" s="143"/>
      <c r="F90" s="144"/>
      <c r="G90" s="145"/>
      <c r="H90" s="143"/>
      <c r="I90" s="144"/>
      <c r="J90" s="145"/>
      <c r="K90" s="143"/>
      <c r="L90" s="145"/>
      <c r="M90" s="143"/>
      <c r="N90" s="145"/>
      <c r="O90" s="146"/>
      <c r="P90" s="146"/>
      <c r="Q90" s="143"/>
      <c r="R90" s="145"/>
      <c r="S90" s="143"/>
      <c r="T90" s="147"/>
    </row>
    <row r="91" spans="1:20" ht="12.75">
      <c r="A91" s="136"/>
      <c r="B91" s="131">
        <f t="shared" si="3"/>
        <v>0</v>
      </c>
      <c r="C91" s="131">
        <f t="shared" si="4"/>
        <v>0</v>
      </c>
      <c r="D91" s="131"/>
      <c r="E91" s="143"/>
      <c r="F91" s="144"/>
      <c r="G91" s="145"/>
      <c r="H91" s="143"/>
      <c r="I91" s="144"/>
      <c r="J91" s="145"/>
      <c r="K91" s="143"/>
      <c r="L91" s="145"/>
      <c r="M91" s="143"/>
      <c r="N91" s="145"/>
      <c r="O91" s="146"/>
      <c r="P91" s="146"/>
      <c r="Q91" s="143"/>
      <c r="R91" s="145"/>
      <c r="S91" s="143"/>
      <c r="T91" s="147"/>
    </row>
    <row r="92" spans="1:20" ht="12.75">
      <c r="A92" s="136"/>
      <c r="B92" s="131">
        <f t="shared" si="3"/>
        <v>0</v>
      </c>
      <c r="C92" s="131">
        <f t="shared" si="4"/>
        <v>0</v>
      </c>
      <c r="D92" s="131"/>
      <c r="E92" s="143"/>
      <c r="F92" s="144"/>
      <c r="G92" s="145"/>
      <c r="H92" s="143"/>
      <c r="I92" s="144"/>
      <c r="J92" s="145"/>
      <c r="K92" s="143"/>
      <c r="L92" s="145"/>
      <c r="M92" s="143"/>
      <c r="N92" s="145"/>
      <c r="O92" s="146"/>
      <c r="P92" s="146"/>
      <c r="Q92" s="143"/>
      <c r="R92" s="145"/>
      <c r="S92" s="143"/>
      <c r="T92" s="147"/>
    </row>
    <row r="93" spans="1:20" ht="12.75">
      <c r="A93" s="136"/>
      <c r="B93" s="131">
        <f t="shared" si="3"/>
        <v>0</v>
      </c>
      <c r="C93" s="131">
        <f t="shared" si="4"/>
        <v>0</v>
      </c>
      <c r="D93" s="131"/>
      <c r="E93" s="143"/>
      <c r="F93" s="144"/>
      <c r="G93" s="145"/>
      <c r="H93" s="143"/>
      <c r="I93" s="144"/>
      <c r="J93" s="145"/>
      <c r="K93" s="143"/>
      <c r="L93" s="145"/>
      <c r="M93" s="143"/>
      <c r="N93" s="145"/>
      <c r="O93" s="146"/>
      <c r="P93" s="146"/>
      <c r="Q93" s="143"/>
      <c r="R93" s="145"/>
      <c r="S93" s="143"/>
      <c r="T93" s="147"/>
    </row>
    <row r="94" spans="1:20" ht="12.75">
      <c r="A94" s="136"/>
      <c r="B94" s="131">
        <f t="shared" si="3"/>
        <v>0</v>
      </c>
      <c r="C94" s="131">
        <f t="shared" si="4"/>
        <v>0</v>
      </c>
      <c r="D94" s="131"/>
      <c r="E94" s="143"/>
      <c r="F94" s="144"/>
      <c r="G94" s="145"/>
      <c r="H94" s="143"/>
      <c r="I94" s="144"/>
      <c r="J94" s="145"/>
      <c r="K94" s="143"/>
      <c r="L94" s="145"/>
      <c r="M94" s="143"/>
      <c r="N94" s="145"/>
      <c r="O94" s="146"/>
      <c r="P94" s="146"/>
      <c r="Q94" s="143"/>
      <c r="R94" s="145"/>
      <c r="S94" s="143"/>
      <c r="T94" s="147"/>
    </row>
    <row r="95" spans="1:20" ht="12.75">
      <c r="A95" s="136"/>
      <c r="B95" s="131">
        <f t="shared" si="3"/>
        <v>0</v>
      </c>
      <c r="C95" s="131">
        <f t="shared" si="4"/>
        <v>0</v>
      </c>
      <c r="D95" s="131"/>
      <c r="E95" s="143"/>
      <c r="F95" s="144"/>
      <c r="G95" s="145"/>
      <c r="H95" s="143"/>
      <c r="I95" s="144"/>
      <c r="J95" s="145"/>
      <c r="K95" s="143"/>
      <c r="L95" s="145"/>
      <c r="M95" s="143"/>
      <c r="N95" s="145"/>
      <c r="O95" s="146"/>
      <c r="P95" s="146"/>
      <c r="Q95" s="143"/>
      <c r="R95" s="145"/>
      <c r="S95" s="143"/>
      <c r="T95" s="147"/>
    </row>
    <row r="96" spans="1:20" ht="12.75">
      <c r="A96" s="136"/>
      <c r="B96" s="131">
        <f t="shared" si="3"/>
        <v>0</v>
      </c>
      <c r="C96" s="131">
        <f t="shared" si="4"/>
        <v>0</v>
      </c>
      <c r="D96" s="131"/>
      <c r="E96" s="143"/>
      <c r="F96" s="144"/>
      <c r="G96" s="145"/>
      <c r="H96" s="143"/>
      <c r="I96" s="144"/>
      <c r="J96" s="145"/>
      <c r="K96" s="143"/>
      <c r="L96" s="145"/>
      <c r="M96" s="143"/>
      <c r="N96" s="145"/>
      <c r="O96" s="146"/>
      <c r="P96" s="146"/>
      <c r="Q96" s="143"/>
      <c r="R96" s="145"/>
      <c r="S96" s="143"/>
      <c r="T96" s="147"/>
    </row>
    <row r="97" spans="1:20" ht="12.75">
      <c r="A97" s="136"/>
      <c r="B97" s="131">
        <f t="shared" si="3"/>
        <v>0</v>
      </c>
      <c r="C97" s="131">
        <f t="shared" si="4"/>
        <v>0</v>
      </c>
      <c r="D97" s="131"/>
      <c r="E97" s="143"/>
      <c r="F97" s="144"/>
      <c r="G97" s="145"/>
      <c r="H97" s="143"/>
      <c r="I97" s="144"/>
      <c r="J97" s="145"/>
      <c r="K97" s="143"/>
      <c r="L97" s="145"/>
      <c r="M97" s="143"/>
      <c r="N97" s="145"/>
      <c r="O97" s="146"/>
      <c r="P97" s="146"/>
      <c r="Q97" s="143"/>
      <c r="R97" s="145"/>
      <c r="S97" s="143"/>
      <c r="T97" s="147"/>
    </row>
    <row r="98" spans="1:20" ht="12.75">
      <c r="A98" s="136"/>
      <c r="B98" s="131">
        <f t="shared" si="3"/>
        <v>0</v>
      </c>
      <c r="C98" s="131">
        <f t="shared" si="4"/>
        <v>0</v>
      </c>
      <c r="D98" s="131"/>
      <c r="E98" s="143"/>
      <c r="F98" s="144"/>
      <c r="G98" s="145"/>
      <c r="H98" s="143"/>
      <c r="I98" s="144"/>
      <c r="J98" s="145"/>
      <c r="K98" s="143"/>
      <c r="L98" s="145"/>
      <c r="M98" s="143"/>
      <c r="N98" s="145"/>
      <c r="O98" s="146"/>
      <c r="P98" s="146"/>
      <c r="Q98" s="143"/>
      <c r="R98" s="145"/>
      <c r="S98" s="143"/>
      <c r="T98" s="147"/>
    </row>
    <row r="99" spans="1:20" ht="12.75">
      <c r="A99" s="136"/>
      <c r="B99" s="131">
        <f t="shared" si="3"/>
        <v>0</v>
      </c>
      <c r="C99" s="131">
        <f t="shared" si="4"/>
        <v>0</v>
      </c>
      <c r="D99" s="131"/>
      <c r="E99" s="143"/>
      <c r="F99" s="144"/>
      <c r="G99" s="145"/>
      <c r="H99" s="143"/>
      <c r="I99" s="144"/>
      <c r="J99" s="145"/>
      <c r="K99" s="143"/>
      <c r="L99" s="145"/>
      <c r="M99" s="143"/>
      <c r="N99" s="145"/>
      <c r="O99" s="146"/>
      <c r="P99" s="146"/>
      <c r="Q99" s="143"/>
      <c r="R99" s="145"/>
      <c r="S99" s="143"/>
      <c r="T99" s="147"/>
    </row>
    <row r="100" spans="1:20" ht="12.75">
      <c r="A100" s="136"/>
      <c r="B100" s="131">
        <f t="shared" si="3"/>
        <v>0</v>
      </c>
      <c r="C100" s="131">
        <f t="shared" si="4"/>
        <v>0</v>
      </c>
      <c r="D100" s="131"/>
      <c r="E100" s="143"/>
      <c r="F100" s="144"/>
      <c r="G100" s="145"/>
      <c r="H100" s="143"/>
      <c r="I100" s="144"/>
      <c r="J100" s="145"/>
      <c r="K100" s="143"/>
      <c r="L100" s="145"/>
      <c r="M100" s="143"/>
      <c r="N100" s="145"/>
      <c r="O100" s="146"/>
      <c r="P100" s="146"/>
      <c r="Q100" s="143"/>
      <c r="R100" s="145"/>
      <c r="S100" s="143"/>
      <c r="T100" s="147"/>
    </row>
    <row r="101" spans="1:20" ht="12.75">
      <c r="A101" s="136"/>
      <c r="B101" s="131">
        <f t="shared" si="3"/>
        <v>0</v>
      </c>
      <c r="C101" s="131">
        <f t="shared" si="4"/>
        <v>0</v>
      </c>
      <c r="D101" s="131"/>
      <c r="E101" s="143"/>
      <c r="F101" s="144"/>
      <c r="G101" s="145"/>
      <c r="H101" s="143"/>
      <c r="I101" s="144"/>
      <c r="J101" s="145"/>
      <c r="K101" s="143"/>
      <c r="L101" s="145"/>
      <c r="M101" s="143"/>
      <c r="N101" s="145"/>
      <c r="O101" s="146"/>
      <c r="P101" s="146"/>
      <c r="Q101" s="143"/>
      <c r="R101" s="145"/>
      <c r="S101" s="143"/>
      <c r="T101" s="147"/>
    </row>
    <row r="102" spans="1:20" ht="12.75">
      <c r="A102" s="136"/>
      <c r="B102" s="131">
        <f t="shared" si="3"/>
        <v>0</v>
      </c>
      <c r="C102" s="131">
        <f t="shared" si="4"/>
        <v>0</v>
      </c>
      <c r="D102" s="131"/>
      <c r="E102" s="143"/>
      <c r="F102" s="144"/>
      <c r="G102" s="145"/>
      <c r="H102" s="143"/>
      <c r="I102" s="144"/>
      <c r="J102" s="145"/>
      <c r="K102" s="143"/>
      <c r="L102" s="145"/>
      <c r="M102" s="143"/>
      <c r="N102" s="145"/>
      <c r="O102" s="146"/>
      <c r="P102" s="146"/>
      <c r="Q102" s="143"/>
      <c r="R102" s="145"/>
      <c r="S102" s="143"/>
      <c r="T102" s="147"/>
    </row>
    <row r="103" spans="1:20" ht="12.75">
      <c r="A103" s="136"/>
      <c r="B103" s="131">
        <f t="shared" si="3"/>
        <v>0</v>
      </c>
      <c r="C103" s="131">
        <f t="shared" si="4"/>
        <v>0</v>
      </c>
      <c r="D103" s="131"/>
      <c r="E103" s="143"/>
      <c r="F103" s="144"/>
      <c r="G103" s="145"/>
      <c r="H103" s="143"/>
      <c r="I103" s="144"/>
      <c r="J103" s="145"/>
      <c r="K103" s="143"/>
      <c r="L103" s="145"/>
      <c r="M103" s="143"/>
      <c r="N103" s="145"/>
      <c r="O103" s="146"/>
      <c r="P103" s="146"/>
      <c r="Q103" s="143"/>
      <c r="R103" s="145"/>
      <c r="S103" s="143"/>
      <c r="T103" s="147"/>
    </row>
    <row r="104" spans="1:20" ht="12.75">
      <c r="A104" s="136"/>
      <c r="B104" s="131">
        <f t="shared" si="3"/>
        <v>0</v>
      </c>
      <c r="C104" s="131">
        <f t="shared" si="4"/>
        <v>0</v>
      </c>
      <c r="D104" s="131"/>
      <c r="E104" s="143"/>
      <c r="F104" s="144"/>
      <c r="G104" s="145"/>
      <c r="H104" s="143"/>
      <c r="I104" s="144"/>
      <c r="J104" s="145"/>
      <c r="K104" s="143"/>
      <c r="L104" s="145"/>
      <c r="M104" s="143"/>
      <c r="N104" s="145"/>
      <c r="O104" s="146"/>
      <c r="P104" s="146"/>
      <c r="Q104" s="143"/>
      <c r="R104" s="145"/>
      <c r="S104" s="143"/>
      <c r="T104" s="147"/>
    </row>
    <row r="105" spans="1:20" ht="12.75">
      <c r="A105" s="136"/>
      <c r="B105" s="131">
        <f t="shared" si="3"/>
        <v>0</v>
      </c>
      <c r="C105" s="131">
        <f t="shared" si="4"/>
        <v>0</v>
      </c>
      <c r="D105" s="131"/>
      <c r="E105" s="143"/>
      <c r="F105" s="144"/>
      <c r="G105" s="145"/>
      <c r="H105" s="143"/>
      <c r="I105" s="144"/>
      <c r="J105" s="145"/>
      <c r="K105" s="143"/>
      <c r="L105" s="145"/>
      <c r="M105" s="143"/>
      <c r="N105" s="145"/>
      <c r="O105" s="146"/>
      <c r="P105" s="146"/>
      <c r="Q105" s="143"/>
      <c r="R105" s="145"/>
      <c r="S105" s="143"/>
      <c r="T105" s="147"/>
    </row>
    <row r="106" spans="1:20" ht="12.75">
      <c r="A106" s="136"/>
      <c r="B106" s="131">
        <f t="shared" si="3"/>
        <v>0</v>
      </c>
      <c r="C106" s="131">
        <f t="shared" si="4"/>
        <v>0</v>
      </c>
      <c r="D106" s="131"/>
      <c r="E106" s="143"/>
      <c r="F106" s="144"/>
      <c r="G106" s="145"/>
      <c r="H106" s="143"/>
      <c r="I106" s="144"/>
      <c r="J106" s="145"/>
      <c r="K106" s="143"/>
      <c r="L106" s="145"/>
      <c r="M106" s="143"/>
      <c r="N106" s="145"/>
      <c r="O106" s="146"/>
      <c r="P106" s="146"/>
      <c r="Q106" s="143"/>
      <c r="R106" s="145"/>
      <c r="S106" s="143"/>
      <c r="T106" s="147"/>
    </row>
    <row r="107" spans="1:20" ht="12.75">
      <c r="A107" s="136"/>
      <c r="B107" s="131">
        <f t="shared" si="3"/>
        <v>0</v>
      </c>
      <c r="C107" s="131">
        <f t="shared" si="4"/>
        <v>0</v>
      </c>
      <c r="D107" s="131"/>
      <c r="E107" s="143"/>
      <c r="F107" s="144"/>
      <c r="G107" s="145"/>
      <c r="H107" s="143"/>
      <c r="I107" s="144"/>
      <c r="J107" s="145"/>
      <c r="K107" s="143"/>
      <c r="L107" s="145"/>
      <c r="M107" s="143"/>
      <c r="N107" s="145"/>
      <c r="O107" s="146"/>
      <c r="P107" s="146"/>
      <c r="Q107" s="143"/>
      <c r="R107" s="145"/>
      <c r="S107" s="143"/>
      <c r="T107" s="147"/>
    </row>
    <row r="108" spans="1:20" ht="12.75">
      <c r="A108" s="136"/>
      <c r="B108" s="131">
        <f t="shared" si="3"/>
        <v>0</v>
      </c>
      <c r="C108" s="131">
        <f t="shared" si="4"/>
        <v>0</v>
      </c>
      <c r="D108" s="131"/>
      <c r="E108" s="143"/>
      <c r="F108" s="144"/>
      <c r="G108" s="145"/>
      <c r="H108" s="143"/>
      <c r="I108" s="144"/>
      <c r="J108" s="145"/>
      <c r="K108" s="143"/>
      <c r="L108" s="145"/>
      <c r="M108" s="143"/>
      <c r="N108" s="145"/>
      <c r="O108" s="146"/>
      <c r="P108" s="146"/>
      <c r="Q108" s="143"/>
      <c r="R108" s="145"/>
      <c r="S108" s="143"/>
      <c r="T108" s="147"/>
    </row>
    <row r="109" spans="1:20" ht="12.75">
      <c r="A109" s="136"/>
      <c r="B109" s="131">
        <f t="shared" si="3"/>
        <v>0</v>
      </c>
      <c r="C109" s="131">
        <f t="shared" si="4"/>
        <v>0</v>
      </c>
      <c r="D109" s="131"/>
      <c r="E109" s="143"/>
      <c r="F109" s="144"/>
      <c r="G109" s="145"/>
      <c r="H109" s="143"/>
      <c r="I109" s="144"/>
      <c r="J109" s="145"/>
      <c r="K109" s="143"/>
      <c r="L109" s="145"/>
      <c r="M109" s="143"/>
      <c r="N109" s="145"/>
      <c r="O109" s="146"/>
      <c r="P109" s="146"/>
      <c r="Q109" s="143"/>
      <c r="R109" s="145"/>
      <c r="S109" s="143"/>
      <c r="T109" s="147"/>
    </row>
    <row r="110" spans="1:20" ht="12.75">
      <c r="A110" s="136"/>
      <c r="B110" s="131">
        <f t="shared" si="3"/>
        <v>0</v>
      </c>
      <c r="C110" s="131">
        <f t="shared" si="4"/>
        <v>0</v>
      </c>
      <c r="D110" s="131"/>
      <c r="E110" s="143"/>
      <c r="F110" s="144"/>
      <c r="G110" s="145"/>
      <c r="H110" s="143"/>
      <c r="I110" s="144"/>
      <c r="J110" s="145"/>
      <c r="K110" s="143"/>
      <c r="L110" s="145"/>
      <c r="M110" s="143"/>
      <c r="N110" s="145"/>
      <c r="O110" s="146"/>
      <c r="P110" s="146"/>
      <c r="Q110" s="143"/>
      <c r="R110" s="145"/>
      <c r="S110" s="143"/>
      <c r="T110" s="147"/>
    </row>
    <row r="111" spans="1:20" ht="12.75">
      <c r="A111" s="136"/>
      <c r="B111" s="131">
        <f t="shared" si="3"/>
        <v>0</v>
      </c>
      <c r="C111" s="131">
        <f t="shared" si="4"/>
        <v>0</v>
      </c>
      <c r="D111" s="131"/>
      <c r="E111" s="143"/>
      <c r="F111" s="144"/>
      <c r="G111" s="145"/>
      <c r="H111" s="143"/>
      <c r="I111" s="144"/>
      <c r="J111" s="145"/>
      <c r="K111" s="143"/>
      <c r="L111" s="145"/>
      <c r="M111" s="143"/>
      <c r="N111" s="145"/>
      <c r="O111" s="146"/>
      <c r="P111" s="146"/>
      <c r="Q111" s="143"/>
      <c r="R111" s="145"/>
      <c r="S111" s="143"/>
      <c r="T111" s="147"/>
    </row>
    <row r="112" spans="1:20" ht="12.75">
      <c r="A112" s="136"/>
      <c r="B112" s="131">
        <f t="shared" si="3"/>
        <v>0</v>
      </c>
      <c r="C112" s="131">
        <f t="shared" si="4"/>
        <v>0</v>
      </c>
      <c r="D112" s="131"/>
      <c r="E112" s="143"/>
      <c r="F112" s="144"/>
      <c r="G112" s="145"/>
      <c r="H112" s="143"/>
      <c r="I112" s="144"/>
      <c r="J112" s="145"/>
      <c r="K112" s="143"/>
      <c r="L112" s="145"/>
      <c r="M112" s="143"/>
      <c r="N112" s="145"/>
      <c r="O112" s="146"/>
      <c r="P112" s="146"/>
      <c r="Q112" s="143"/>
      <c r="R112" s="145"/>
      <c r="S112" s="143"/>
      <c r="T112" s="147"/>
    </row>
    <row r="113" spans="1:20" ht="12.75">
      <c r="A113" s="136"/>
      <c r="B113" s="131">
        <f t="shared" si="3"/>
        <v>0</v>
      </c>
      <c r="C113" s="131">
        <f t="shared" si="4"/>
        <v>0</v>
      </c>
      <c r="D113" s="131"/>
      <c r="E113" s="143"/>
      <c r="F113" s="144"/>
      <c r="G113" s="145"/>
      <c r="H113" s="143"/>
      <c r="I113" s="144"/>
      <c r="J113" s="145"/>
      <c r="K113" s="143"/>
      <c r="L113" s="145"/>
      <c r="M113" s="143"/>
      <c r="N113" s="145"/>
      <c r="O113" s="146"/>
      <c r="P113" s="146"/>
      <c r="Q113" s="143"/>
      <c r="R113" s="145"/>
      <c r="S113" s="143"/>
      <c r="T113" s="147"/>
    </row>
    <row r="114" spans="1:20" ht="12.75">
      <c r="A114" s="136"/>
      <c r="B114" s="131">
        <f t="shared" si="3"/>
        <v>0</v>
      </c>
      <c r="C114" s="131">
        <f t="shared" si="4"/>
        <v>0</v>
      </c>
      <c r="D114" s="131"/>
      <c r="E114" s="143"/>
      <c r="F114" s="144"/>
      <c r="G114" s="145"/>
      <c r="H114" s="143"/>
      <c r="I114" s="144"/>
      <c r="J114" s="145"/>
      <c r="K114" s="143"/>
      <c r="L114" s="145"/>
      <c r="M114" s="143"/>
      <c r="N114" s="145"/>
      <c r="O114" s="146"/>
      <c r="P114" s="146"/>
      <c r="Q114" s="143"/>
      <c r="R114" s="145"/>
      <c r="S114" s="143"/>
      <c r="T114" s="147"/>
    </row>
    <row r="115" spans="1:20" ht="12.75">
      <c r="A115" s="136"/>
      <c r="B115" s="131">
        <f t="shared" si="3"/>
        <v>0</v>
      </c>
      <c r="C115" s="131">
        <f t="shared" si="4"/>
        <v>0</v>
      </c>
      <c r="D115" s="131"/>
      <c r="E115" s="143"/>
      <c r="F115" s="144"/>
      <c r="G115" s="145"/>
      <c r="H115" s="143"/>
      <c r="I115" s="144"/>
      <c r="J115" s="145"/>
      <c r="K115" s="143"/>
      <c r="L115" s="145"/>
      <c r="M115" s="143"/>
      <c r="N115" s="145"/>
      <c r="O115" s="146"/>
      <c r="P115" s="146"/>
      <c r="Q115" s="143"/>
      <c r="R115" s="145"/>
      <c r="S115" s="143"/>
      <c r="T115" s="147"/>
    </row>
    <row r="116" spans="1:20" ht="12.75">
      <c r="A116" s="136"/>
      <c r="B116" s="131">
        <f t="shared" si="3"/>
        <v>0</v>
      </c>
      <c r="C116" s="131">
        <f t="shared" si="4"/>
        <v>0</v>
      </c>
      <c r="D116" s="131"/>
      <c r="E116" s="143"/>
      <c r="F116" s="144"/>
      <c r="G116" s="145"/>
      <c r="H116" s="143"/>
      <c r="I116" s="144"/>
      <c r="J116" s="145"/>
      <c r="K116" s="143"/>
      <c r="L116" s="145"/>
      <c r="M116" s="143"/>
      <c r="N116" s="145"/>
      <c r="O116" s="146"/>
      <c r="P116" s="146"/>
      <c r="Q116" s="143"/>
      <c r="R116" s="145"/>
      <c r="S116" s="143"/>
      <c r="T116" s="147"/>
    </row>
    <row r="117" spans="1:20" ht="12.75">
      <c r="A117" s="136"/>
      <c r="B117" s="131">
        <f t="shared" si="3"/>
        <v>0</v>
      </c>
      <c r="C117" s="131">
        <f t="shared" si="4"/>
        <v>0</v>
      </c>
      <c r="D117" s="131"/>
      <c r="E117" s="143"/>
      <c r="F117" s="144"/>
      <c r="G117" s="145"/>
      <c r="H117" s="143"/>
      <c r="I117" s="144"/>
      <c r="J117" s="145"/>
      <c r="K117" s="143"/>
      <c r="L117" s="145"/>
      <c r="M117" s="143"/>
      <c r="N117" s="145"/>
      <c r="O117" s="146"/>
      <c r="P117" s="146"/>
      <c r="Q117" s="143"/>
      <c r="R117" s="145"/>
      <c r="S117" s="143"/>
      <c r="T117" s="147"/>
    </row>
    <row r="118" spans="1:20" ht="12.75">
      <c r="A118" s="136"/>
      <c r="B118" s="131">
        <f t="shared" si="3"/>
        <v>0</v>
      </c>
      <c r="C118" s="131">
        <f t="shared" si="4"/>
        <v>0</v>
      </c>
      <c r="D118" s="131"/>
      <c r="E118" s="143"/>
      <c r="F118" s="144"/>
      <c r="G118" s="145"/>
      <c r="H118" s="143"/>
      <c r="I118" s="144"/>
      <c r="J118" s="145"/>
      <c r="K118" s="143"/>
      <c r="L118" s="145"/>
      <c r="M118" s="143"/>
      <c r="N118" s="145"/>
      <c r="O118" s="146"/>
      <c r="P118" s="146"/>
      <c r="Q118" s="143"/>
      <c r="R118" s="145"/>
      <c r="S118" s="143"/>
      <c r="T118" s="147"/>
    </row>
    <row r="119" spans="1:20" ht="12.75">
      <c r="A119" s="136"/>
      <c r="B119" s="131">
        <f t="shared" si="3"/>
        <v>0</v>
      </c>
      <c r="C119" s="131">
        <f t="shared" si="4"/>
        <v>0</v>
      </c>
      <c r="D119" s="131"/>
      <c r="E119" s="143"/>
      <c r="F119" s="144"/>
      <c r="G119" s="145"/>
      <c r="H119" s="143"/>
      <c r="I119" s="144"/>
      <c r="J119" s="145"/>
      <c r="K119" s="143"/>
      <c r="L119" s="145"/>
      <c r="M119" s="143"/>
      <c r="N119" s="145"/>
      <c r="O119" s="146"/>
      <c r="P119" s="146"/>
      <c r="Q119" s="143"/>
      <c r="R119" s="145"/>
      <c r="S119" s="143"/>
      <c r="T119" s="147"/>
    </row>
    <row r="120" spans="1:20" ht="12.75">
      <c r="A120" s="136"/>
      <c r="B120" s="131">
        <f t="shared" si="3"/>
        <v>0</v>
      </c>
      <c r="C120" s="131">
        <f t="shared" si="4"/>
        <v>0</v>
      </c>
      <c r="D120" s="131"/>
      <c r="E120" s="143"/>
      <c r="F120" s="144"/>
      <c r="G120" s="145"/>
      <c r="H120" s="143"/>
      <c r="I120" s="144"/>
      <c r="J120" s="145"/>
      <c r="K120" s="143"/>
      <c r="L120" s="145"/>
      <c r="M120" s="143"/>
      <c r="N120" s="145"/>
      <c r="O120" s="146"/>
      <c r="P120" s="146"/>
      <c r="Q120" s="143"/>
      <c r="R120" s="145"/>
      <c r="S120" s="143"/>
      <c r="T120" s="147"/>
    </row>
    <row r="121" spans="1:20" ht="12.75">
      <c r="A121" s="136"/>
      <c r="B121" s="131">
        <f t="shared" si="3"/>
        <v>0</v>
      </c>
      <c r="C121" s="131">
        <f t="shared" si="4"/>
        <v>0</v>
      </c>
      <c r="D121" s="131"/>
      <c r="E121" s="143"/>
      <c r="F121" s="144"/>
      <c r="G121" s="145"/>
      <c r="H121" s="143"/>
      <c r="I121" s="144"/>
      <c r="J121" s="145"/>
      <c r="K121" s="143"/>
      <c r="L121" s="145"/>
      <c r="M121" s="143"/>
      <c r="N121" s="145"/>
      <c r="O121" s="146"/>
      <c r="P121" s="146"/>
      <c r="Q121" s="143"/>
      <c r="R121" s="145"/>
      <c r="S121" s="143"/>
      <c r="T121" s="147"/>
    </row>
    <row r="122" spans="1:20" ht="12.75">
      <c r="A122" s="136"/>
      <c r="B122" s="131">
        <f t="shared" si="3"/>
        <v>0</v>
      </c>
      <c r="C122" s="131">
        <f t="shared" si="4"/>
        <v>0</v>
      </c>
      <c r="D122" s="131"/>
      <c r="E122" s="143"/>
      <c r="F122" s="144"/>
      <c r="G122" s="145"/>
      <c r="H122" s="143"/>
      <c r="I122" s="144"/>
      <c r="J122" s="145"/>
      <c r="K122" s="143"/>
      <c r="L122" s="145"/>
      <c r="M122" s="143"/>
      <c r="N122" s="145"/>
      <c r="O122" s="146"/>
      <c r="P122" s="146"/>
      <c r="Q122" s="143"/>
      <c r="R122" s="145"/>
      <c r="S122" s="143"/>
      <c r="T122" s="147"/>
    </row>
    <row r="123" spans="1:20" ht="12.75">
      <c r="A123" s="136"/>
      <c r="B123" s="131">
        <f t="shared" si="3"/>
        <v>0</v>
      </c>
      <c r="C123" s="131">
        <f t="shared" si="4"/>
        <v>0</v>
      </c>
      <c r="D123" s="131"/>
      <c r="E123" s="143"/>
      <c r="F123" s="144"/>
      <c r="G123" s="145"/>
      <c r="H123" s="143"/>
      <c r="I123" s="144"/>
      <c r="J123" s="145"/>
      <c r="K123" s="143"/>
      <c r="L123" s="145"/>
      <c r="M123" s="143"/>
      <c r="N123" s="145"/>
      <c r="O123" s="146"/>
      <c r="P123" s="146"/>
      <c r="Q123" s="143"/>
      <c r="R123" s="145"/>
      <c r="S123" s="143"/>
      <c r="T123" s="147"/>
    </row>
    <row r="124" spans="1:20" ht="12.75">
      <c r="A124" s="136"/>
      <c r="B124" s="131">
        <f t="shared" si="3"/>
        <v>0</v>
      </c>
      <c r="C124" s="131">
        <f t="shared" si="4"/>
        <v>0</v>
      </c>
      <c r="D124" s="131"/>
      <c r="E124" s="143"/>
      <c r="F124" s="144"/>
      <c r="G124" s="145"/>
      <c r="H124" s="143"/>
      <c r="I124" s="144"/>
      <c r="J124" s="145"/>
      <c r="K124" s="143"/>
      <c r="L124" s="145"/>
      <c r="M124" s="143"/>
      <c r="N124" s="145"/>
      <c r="O124" s="146"/>
      <c r="P124" s="146"/>
      <c r="Q124" s="143"/>
      <c r="R124" s="145"/>
      <c r="S124" s="143"/>
      <c r="T124" s="147"/>
    </row>
    <row r="125" spans="1:20" ht="12.75">
      <c r="A125" s="136"/>
      <c r="B125" s="131">
        <f t="shared" si="3"/>
        <v>0</v>
      </c>
      <c r="C125" s="131">
        <f t="shared" si="4"/>
        <v>0</v>
      </c>
      <c r="D125" s="131"/>
      <c r="E125" s="143"/>
      <c r="F125" s="144"/>
      <c r="G125" s="145"/>
      <c r="H125" s="143"/>
      <c r="I125" s="144"/>
      <c r="J125" s="145"/>
      <c r="K125" s="143"/>
      <c r="L125" s="145"/>
      <c r="M125" s="143"/>
      <c r="N125" s="145"/>
      <c r="O125" s="146"/>
      <c r="P125" s="146"/>
      <c r="Q125" s="143"/>
      <c r="R125" s="145"/>
      <c r="S125" s="143"/>
      <c r="T125" s="147"/>
    </row>
    <row r="126" spans="1:20" ht="12.75">
      <c r="A126" s="136"/>
      <c r="B126" s="131">
        <f t="shared" si="3"/>
        <v>0</v>
      </c>
      <c r="C126" s="131">
        <f t="shared" si="4"/>
        <v>0</v>
      </c>
      <c r="D126" s="131"/>
      <c r="E126" s="143"/>
      <c r="F126" s="144"/>
      <c r="G126" s="145"/>
      <c r="H126" s="143"/>
      <c r="I126" s="144"/>
      <c r="J126" s="145"/>
      <c r="K126" s="143"/>
      <c r="L126" s="145"/>
      <c r="M126" s="143"/>
      <c r="N126" s="145"/>
      <c r="O126" s="146"/>
      <c r="P126" s="146"/>
      <c r="Q126" s="143"/>
      <c r="R126" s="145"/>
      <c r="S126" s="143"/>
      <c r="T126" s="147"/>
    </row>
    <row r="127" spans="1:20" ht="12.75">
      <c r="A127" s="136"/>
      <c r="B127" s="131">
        <f t="shared" si="3"/>
        <v>0</v>
      </c>
      <c r="C127" s="131">
        <f t="shared" si="4"/>
        <v>0</v>
      </c>
      <c r="D127" s="131"/>
      <c r="E127" s="143"/>
      <c r="F127" s="144"/>
      <c r="G127" s="145"/>
      <c r="H127" s="143"/>
      <c r="I127" s="144"/>
      <c r="J127" s="145"/>
      <c r="K127" s="143"/>
      <c r="L127" s="145"/>
      <c r="M127" s="143"/>
      <c r="N127" s="145"/>
      <c r="O127" s="146"/>
      <c r="P127" s="146"/>
      <c r="Q127" s="143"/>
      <c r="R127" s="145"/>
      <c r="S127" s="143"/>
      <c r="T127" s="147"/>
    </row>
    <row r="128" spans="1:20" ht="12.75">
      <c r="A128" s="136"/>
      <c r="B128" s="131">
        <f t="shared" si="3"/>
        <v>0</v>
      </c>
      <c r="C128" s="131">
        <f t="shared" si="4"/>
        <v>0</v>
      </c>
      <c r="D128" s="131"/>
      <c r="E128" s="143"/>
      <c r="F128" s="144"/>
      <c r="G128" s="145"/>
      <c r="H128" s="143"/>
      <c r="I128" s="144"/>
      <c r="J128" s="145"/>
      <c r="K128" s="143"/>
      <c r="L128" s="145"/>
      <c r="M128" s="143"/>
      <c r="N128" s="145"/>
      <c r="O128" s="146"/>
      <c r="P128" s="146"/>
      <c r="Q128" s="143"/>
      <c r="R128" s="145"/>
      <c r="S128" s="143"/>
      <c r="T128" s="147"/>
    </row>
    <row r="129" spans="1:20" ht="12.75">
      <c r="A129" s="136"/>
      <c r="B129" s="131">
        <f t="shared" si="3"/>
        <v>0</v>
      </c>
      <c r="C129" s="131">
        <f t="shared" si="4"/>
        <v>0</v>
      </c>
      <c r="D129" s="131"/>
      <c r="E129" s="143"/>
      <c r="F129" s="144"/>
      <c r="G129" s="145"/>
      <c r="H129" s="143"/>
      <c r="I129" s="144"/>
      <c r="J129" s="145"/>
      <c r="K129" s="143"/>
      <c r="L129" s="145"/>
      <c r="M129" s="143"/>
      <c r="N129" s="145"/>
      <c r="O129" s="146"/>
      <c r="P129" s="146"/>
      <c r="Q129" s="143"/>
      <c r="R129" s="145"/>
      <c r="S129" s="143"/>
      <c r="T129" s="147"/>
    </row>
    <row r="130" spans="1:20" ht="12.75">
      <c r="A130" s="136"/>
      <c r="B130" s="131">
        <f t="shared" si="3"/>
        <v>0</v>
      </c>
      <c r="C130" s="131">
        <f t="shared" si="4"/>
        <v>0</v>
      </c>
      <c r="D130" s="131"/>
      <c r="E130" s="143"/>
      <c r="F130" s="144"/>
      <c r="G130" s="145"/>
      <c r="H130" s="143"/>
      <c r="I130" s="144"/>
      <c r="J130" s="145"/>
      <c r="K130" s="143"/>
      <c r="L130" s="145"/>
      <c r="M130" s="143"/>
      <c r="N130" s="145"/>
      <c r="O130" s="146"/>
      <c r="P130" s="146"/>
      <c r="Q130" s="143"/>
      <c r="R130" s="145"/>
      <c r="S130" s="143"/>
      <c r="T130" s="147"/>
    </row>
    <row r="131" spans="1:20" ht="12.75">
      <c r="A131" s="136"/>
      <c r="B131" s="131">
        <f t="shared" si="3"/>
        <v>0</v>
      </c>
      <c r="C131" s="131">
        <f t="shared" si="4"/>
        <v>0</v>
      </c>
      <c r="D131" s="131"/>
      <c r="E131" s="143"/>
      <c r="F131" s="144"/>
      <c r="G131" s="145"/>
      <c r="H131" s="143"/>
      <c r="I131" s="144"/>
      <c r="J131" s="145"/>
      <c r="K131" s="143"/>
      <c r="L131" s="145"/>
      <c r="M131" s="143"/>
      <c r="N131" s="145"/>
      <c r="O131" s="146"/>
      <c r="P131" s="146"/>
      <c r="Q131" s="143"/>
      <c r="R131" s="145"/>
      <c r="S131" s="143"/>
      <c r="T131" s="147"/>
    </row>
    <row r="132" spans="1:20" ht="12.75">
      <c r="A132" s="136"/>
      <c r="B132" s="131">
        <f aca="true" t="shared" si="5" ref="B132:B195">SUM(E132:P132)</f>
        <v>0</v>
      </c>
      <c r="C132" s="131">
        <f aca="true" t="shared" si="6" ref="C132:C195">SUM(Q132:T132)</f>
        <v>0</v>
      </c>
      <c r="D132" s="131"/>
      <c r="E132" s="143"/>
      <c r="F132" s="144"/>
      <c r="G132" s="145"/>
      <c r="H132" s="143"/>
      <c r="I132" s="144"/>
      <c r="J132" s="145"/>
      <c r="K132" s="143"/>
      <c r="L132" s="145"/>
      <c r="M132" s="143"/>
      <c r="N132" s="145"/>
      <c r="O132" s="146"/>
      <c r="P132" s="146"/>
      <c r="Q132" s="143"/>
      <c r="R132" s="145"/>
      <c r="S132" s="143"/>
      <c r="T132" s="147"/>
    </row>
    <row r="133" spans="1:20" ht="12.75">
      <c r="A133" s="136"/>
      <c r="B133" s="131">
        <f t="shared" si="5"/>
        <v>0</v>
      </c>
      <c r="C133" s="131">
        <f t="shared" si="6"/>
        <v>0</v>
      </c>
      <c r="D133" s="131"/>
      <c r="E133" s="143"/>
      <c r="F133" s="144"/>
      <c r="G133" s="145"/>
      <c r="H133" s="143"/>
      <c r="I133" s="144"/>
      <c r="J133" s="145"/>
      <c r="K133" s="143"/>
      <c r="L133" s="145"/>
      <c r="M133" s="143"/>
      <c r="N133" s="145"/>
      <c r="O133" s="146"/>
      <c r="P133" s="146"/>
      <c r="Q133" s="143"/>
      <c r="R133" s="145"/>
      <c r="S133" s="143"/>
      <c r="T133" s="147"/>
    </row>
    <row r="134" spans="1:20" ht="12.75">
      <c r="A134" s="136"/>
      <c r="B134" s="131">
        <f t="shared" si="5"/>
        <v>0</v>
      </c>
      <c r="C134" s="131">
        <f t="shared" si="6"/>
        <v>0</v>
      </c>
      <c r="D134" s="131"/>
      <c r="E134" s="143"/>
      <c r="F134" s="144"/>
      <c r="G134" s="145"/>
      <c r="H134" s="143"/>
      <c r="I134" s="144"/>
      <c r="J134" s="145"/>
      <c r="K134" s="143"/>
      <c r="L134" s="145"/>
      <c r="M134" s="143"/>
      <c r="N134" s="145"/>
      <c r="O134" s="146"/>
      <c r="P134" s="146"/>
      <c r="Q134" s="143"/>
      <c r="R134" s="145"/>
      <c r="S134" s="143"/>
      <c r="T134" s="147"/>
    </row>
    <row r="135" spans="1:20" ht="12.75">
      <c r="A135" s="136"/>
      <c r="B135" s="131">
        <f t="shared" si="5"/>
        <v>0</v>
      </c>
      <c r="C135" s="131">
        <f t="shared" si="6"/>
        <v>0</v>
      </c>
      <c r="D135" s="131"/>
      <c r="E135" s="143"/>
      <c r="F135" s="144"/>
      <c r="G135" s="145"/>
      <c r="H135" s="143"/>
      <c r="I135" s="144"/>
      <c r="J135" s="145"/>
      <c r="K135" s="143"/>
      <c r="L135" s="145"/>
      <c r="M135" s="143"/>
      <c r="N135" s="145"/>
      <c r="O135" s="146"/>
      <c r="P135" s="146"/>
      <c r="Q135" s="143"/>
      <c r="R135" s="145"/>
      <c r="S135" s="143"/>
      <c r="T135" s="147"/>
    </row>
    <row r="136" spans="1:20" ht="12.75">
      <c r="A136" s="136"/>
      <c r="B136" s="131">
        <f t="shared" si="5"/>
        <v>0</v>
      </c>
      <c r="C136" s="131">
        <f t="shared" si="6"/>
        <v>0</v>
      </c>
      <c r="D136" s="131"/>
      <c r="E136" s="143"/>
      <c r="F136" s="144"/>
      <c r="G136" s="145"/>
      <c r="H136" s="143"/>
      <c r="I136" s="144"/>
      <c r="J136" s="145"/>
      <c r="K136" s="143"/>
      <c r="L136" s="145"/>
      <c r="M136" s="143"/>
      <c r="N136" s="145"/>
      <c r="O136" s="146"/>
      <c r="P136" s="146"/>
      <c r="Q136" s="143"/>
      <c r="R136" s="145"/>
      <c r="S136" s="143"/>
      <c r="T136" s="147"/>
    </row>
    <row r="137" spans="1:20" ht="12.75">
      <c r="A137" s="136"/>
      <c r="B137" s="131">
        <f t="shared" si="5"/>
        <v>0</v>
      </c>
      <c r="C137" s="131">
        <f t="shared" si="6"/>
        <v>0</v>
      </c>
      <c r="D137" s="131"/>
      <c r="E137" s="143"/>
      <c r="F137" s="144"/>
      <c r="G137" s="145"/>
      <c r="H137" s="143"/>
      <c r="I137" s="144"/>
      <c r="J137" s="145"/>
      <c r="K137" s="143"/>
      <c r="L137" s="145"/>
      <c r="M137" s="143"/>
      <c r="N137" s="145"/>
      <c r="O137" s="146"/>
      <c r="P137" s="146"/>
      <c r="Q137" s="143"/>
      <c r="R137" s="145"/>
      <c r="S137" s="143"/>
      <c r="T137" s="147"/>
    </row>
    <row r="138" spans="1:20" ht="12.75">
      <c r="A138" s="136"/>
      <c r="B138" s="131">
        <f t="shared" si="5"/>
        <v>0</v>
      </c>
      <c r="C138" s="131">
        <f t="shared" si="6"/>
        <v>0</v>
      </c>
      <c r="D138" s="131"/>
      <c r="E138" s="143"/>
      <c r="F138" s="144"/>
      <c r="G138" s="145"/>
      <c r="H138" s="143"/>
      <c r="I138" s="144"/>
      <c r="J138" s="145"/>
      <c r="K138" s="143"/>
      <c r="L138" s="145"/>
      <c r="M138" s="143"/>
      <c r="N138" s="145"/>
      <c r="O138" s="146"/>
      <c r="P138" s="146"/>
      <c r="Q138" s="143"/>
      <c r="R138" s="145"/>
      <c r="S138" s="143"/>
      <c r="T138" s="147"/>
    </row>
    <row r="139" spans="1:20" ht="12.75">
      <c r="A139" s="136"/>
      <c r="B139" s="131">
        <f t="shared" si="5"/>
        <v>0</v>
      </c>
      <c r="C139" s="131">
        <f t="shared" si="6"/>
        <v>0</v>
      </c>
      <c r="D139" s="131"/>
      <c r="E139" s="143"/>
      <c r="F139" s="144"/>
      <c r="G139" s="145"/>
      <c r="H139" s="143"/>
      <c r="I139" s="144"/>
      <c r="J139" s="145"/>
      <c r="K139" s="143"/>
      <c r="L139" s="145"/>
      <c r="M139" s="143"/>
      <c r="N139" s="145"/>
      <c r="O139" s="146"/>
      <c r="P139" s="146"/>
      <c r="Q139" s="143"/>
      <c r="R139" s="145"/>
      <c r="S139" s="143"/>
      <c r="T139" s="147"/>
    </row>
    <row r="140" spans="1:20" ht="12.75">
      <c r="A140" s="136"/>
      <c r="B140" s="131">
        <f t="shared" si="5"/>
        <v>0</v>
      </c>
      <c r="C140" s="131">
        <f t="shared" si="6"/>
        <v>0</v>
      </c>
      <c r="D140" s="131"/>
      <c r="E140" s="143"/>
      <c r="F140" s="144"/>
      <c r="G140" s="145"/>
      <c r="H140" s="143"/>
      <c r="I140" s="144"/>
      <c r="J140" s="145"/>
      <c r="K140" s="143"/>
      <c r="L140" s="145"/>
      <c r="M140" s="143"/>
      <c r="N140" s="145"/>
      <c r="O140" s="146"/>
      <c r="P140" s="146"/>
      <c r="Q140" s="143"/>
      <c r="R140" s="145"/>
      <c r="S140" s="143"/>
      <c r="T140" s="147"/>
    </row>
    <row r="141" spans="1:20" ht="12.75">
      <c r="A141" s="136"/>
      <c r="B141" s="131">
        <f t="shared" si="5"/>
        <v>0</v>
      </c>
      <c r="C141" s="131">
        <f t="shared" si="6"/>
        <v>0</v>
      </c>
      <c r="D141" s="131"/>
      <c r="E141" s="143"/>
      <c r="F141" s="144"/>
      <c r="G141" s="145"/>
      <c r="H141" s="143"/>
      <c r="I141" s="144"/>
      <c r="J141" s="145"/>
      <c r="K141" s="143"/>
      <c r="L141" s="145"/>
      <c r="M141" s="143"/>
      <c r="N141" s="145"/>
      <c r="O141" s="146"/>
      <c r="P141" s="146"/>
      <c r="Q141" s="143"/>
      <c r="R141" s="145"/>
      <c r="S141" s="143"/>
      <c r="T141" s="147"/>
    </row>
    <row r="142" spans="1:20" ht="12.75">
      <c r="A142" s="136"/>
      <c r="B142" s="131">
        <f t="shared" si="5"/>
        <v>0</v>
      </c>
      <c r="C142" s="131">
        <f t="shared" si="6"/>
        <v>0</v>
      </c>
      <c r="D142" s="131"/>
      <c r="E142" s="143"/>
      <c r="F142" s="144"/>
      <c r="G142" s="145"/>
      <c r="H142" s="143"/>
      <c r="I142" s="144"/>
      <c r="J142" s="145"/>
      <c r="K142" s="143"/>
      <c r="L142" s="145"/>
      <c r="M142" s="143"/>
      <c r="N142" s="145"/>
      <c r="O142" s="146"/>
      <c r="P142" s="146"/>
      <c r="Q142" s="143"/>
      <c r="R142" s="145"/>
      <c r="S142" s="143"/>
      <c r="T142" s="147"/>
    </row>
    <row r="143" spans="1:20" ht="12.75">
      <c r="A143" s="136"/>
      <c r="B143" s="131">
        <f t="shared" si="5"/>
        <v>0</v>
      </c>
      <c r="C143" s="131">
        <f t="shared" si="6"/>
        <v>0</v>
      </c>
      <c r="D143" s="131"/>
      <c r="E143" s="143"/>
      <c r="F143" s="144"/>
      <c r="G143" s="145"/>
      <c r="H143" s="143"/>
      <c r="I143" s="144"/>
      <c r="J143" s="145"/>
      <c r="K143" s="143"/>
      <c r="L143" s="145"/>
      <c r="M143" s="143"/>
      <c r="N143" s="145"/>
      <c r="O143" s="146"/>
      <c r="P143" s="146"/>
      <c r="Q143" s="143"/>
      <c r="R143" s="145"/>
      <c r="S143" s="143"/>
      <c r="T143" s="147"/>
    </row>
    <row r="144" spans="1:20" ht="12.75">
      <c r="A144" s="136"/>
      <c r="B144" s="131">
        <f t="shared" si="5"/>
        <v>0</v>
      </c>
      <c r="C144" s="131">
        <f t="shared" si="6"/>
        <v>0</v>
      </c>
      <c r="D144" s="131"/>
      <c r="E144" s="143"/>
      <c r="F144" s="144"/>
      <c r="G144" s="145"/>
      <c r="H144" s="143"/>
      <c r="I144" s="144"/>
      <c r="J144" s="145"/>
      <c r="K144" s="143"/>
      <c r="L144" s="145"/>
      <c r="M144" s="143"/>
      <c r="N144" s="145"/>
      <c r="O144" s="146"/>
      <c r="P144" s="146"/>
      <c r="Q144" s="143"/>
      <c r="R144" s="145"/>
      <c r="S144" s="143"/>
      <c r="T144" s="147"/>
    </row>
    <row r="145" spans="1:20" ht="12.75">
      <c r="A145" s="136"/>
      <c r="B145" s="131">
        <f t="shared" si="5"/>
        <v>0</v>
      </c>
      <c r="C145" s="131">
        <f t="shared" si="6"/>
        <v>0</v>
      </c>
      <c r="D145" s="131"/>
      <c r="E145" s="143"/>
      <c r="F145" s="144"/>
      <c r="G145" s="145"/>
      <c r="H145" s="143"/>
      <c r="I145" s="144"/>
      <c r="J145" s="145"/>
      <c r="K145" s="143"/>
      <c r="L145" s="145"/>
      <c r="M145" s="143"/>
      <c r="N145" s="145"/>
      <c r="O145" s="146"/>
      <c r="P145" s="146"/>
      <c r="Q145" s="143"/>
      <c r="R145" s="145"/>
      <c r="S145" s="143"/>
      <c r="T145" s="147"/>
    </row>
    <row r="146" spans="1:20" ht="12.75">
      <c r="A146" s="136"/>
      <c r="B146" s="131">
        <f t="shared" si="5"/>
        <v>0</v>
      </c>
      <c r="C146" s="131">
        <f t="shared" si="6"/>
        <v>0</v>
      </c>
      <c r="D146" s="131"/>
      <c r="E146" s="143"/>
      <c r="F146" s="144"/>
      <c r="G146" s="145"/>
      <c r="H146" s="143"/>
      <c r="I146" s="144"/>
      <c r="J146" s="145"/>
      <c r="K146" s="143"/>
      <c r="L146" s="145"/>
      <c r="M146" s="143"/>
      <c r="N146" s="145"/>
      <c r="O146" s="146"/>
      <c r="P146" s="146"/>
      <c r="Q146" s="143"/>
      <c r="R146" s="145"/>
      <c r="S146" s="143"/>
      <c r="T146" s="147"/>
    </row>
    <row r="147" spans="1:20" ht="12.75">
      <c r="A147" s="136"/>
      <c r="B147" s="131">
        <f t="shared" si="5"/>
        <v>0</v>
      </c>
      <c r="C147" s="131">
        <f t="shared" si="6"/>
        <v>0</v>
      </c>
      <c r="D147" s="131"/>
      <c r="E147" s="143"/>
      <c r="F147" s="144"/>
      <c r="G147" s="145"/>
      <c r="H147" s="143"/>
      <c r="I147" s="144"/>
      <c r="J147" s="145"/>
      <c r="K147" s="143"/>
      <c r="L147" s="145"/>
      <c r="M147" s="143"/>
      <c r="N147" s="145"/>
      <c r="O147" s="146"/>
      <c r="P147" s="146"/>
      <c r="Q147" s="143"/>
      <c r="R147" s="145"/>
      <c r="S147" s="143"/>
      <c r="T147" s="147"/>
    </row>
    <row r="148" spans="1:20" ht="12.75">
      <c r="A148" s="136"/>
      <c r="B148" s="131">
        <f t="shared" si="5"/>
        <v>0</v>
      </c>
      <c r="C148" s="131">
        <f t="shared" si="6"/>
        <v>0</v>
      </c>
      <c r="D148" s="131"/>
      <c r="E148" s="143"/>
      <c r="F148" s="144"/>
      <c r="G148" s="145"/>
      <c r="H148" s="143"/>
      <c r="I148" s="144"/>
      <c r="J148" s="145"/>
      <c r="K148" s="143"/>
      <c r="L148" s="145"/>
      <c r="M148" s="143"/>
      <c r="N148" s="145"/>
      <c r="O148" s="146"/>
      <c r="P148" s="146"/>
      <c r="Q148" s="143"/>
      <c r="R148" s="145"/>
      <c r="S148" s="143"/>
      <c r="T148" s="147"/>
    </row>
    <row r="149" spans="1:20" ht="12.75">
      <c r="A149" s="136"/>
      <c r="B149" s="131">
        <f t="shared" si="5"/>
        <v>0</v>
      </c>
      <c r="C149" s="131">
        <f t="shared" si="6"/>
        <v>0</v>
      </c>
      <c r="D149" s="131"/>
      <c r="E149" s="143"/>
      <c r="F149" s="144"/>
      <c r="G149" s="145"/>
      <c r="H149" s="143"/>
      <c r="I149" s="144"/>
      <c r="J149" s="145"/>
      <c r="K149" s="143"/>
      <c r="L149" s="145"/>
      <c r="M149" s="143"/>
      <c r="N149" s="145"/>
      <c r="O149" s="146"/>
      <c r="P149" s="146"/>
      <c r="Q149" s="143"/>
      <c r="R149" s="145"/>
      <c r="S149" s="143"/>
      <c r="T149" s="147"/>
    </row>
    <row r="150" spans="1:20" ht="12.75">
      <c r="A150" s="136"/>
      <c r="B150" s="131">
        <f t="shared" si="5"/>
        <v>0</v>
      </c>
      <c r="C150" s="131">
        <f t="shared" si="6"/>
        <v>0</v>
      </c>
      <c r="D150" s="131"/>
      <c r="E150" s="143"/>
      <c r="F150" s="144"/>
      <c r="G150" s="145"/>
      <c r="H150" s="143"/>
      <c r="I150" s="144"/>
      <c r="J150" s="145"/>
      <c r="K150" s="143"/>
      <c r="L150" s="145"/>
      <c r="M150" s="143"/>
      <c r="N150" s="145"/>
      <c r="O150" s="146"/>
      <c r="P150" s="146"/>
      <c r="Q150" s="143"/>
      <c r="R150" s="145"/>
      <c r="S150" s="143"/>
      <c r="T150" s="147"/>
    </row>
    <row r="151" spans="1:20" ht="12.75">
      <c r="A151" s="136"/>
      <c r="B151" s="131">
        <f t="shared" si="5"/>
        <v>0</v>
      </c>
      <c r="C151" s="131">
        <f t="shared" si="6"/>
        <v>0</v>
      </c>
      <c r="D151" s="131"/>
      <c r="E151" s="143"/>
      <c r="F151" s="144"/>
      <c r="G151" s="145"/>
      <c r="H151" s="143"/>
      <c r="I151" s="144"/>
      <c r="J151" s="145"/>
      <c r="K151" s="143"/>
      <c r="L151" s="145"/>
      <c r="M151" s="143"/>
      <c r="N151" s="145"/>
      <c r="O151" s="146"/>
      <c r="P151" s="146"/>
      <c r="Q151" s="143"/>
      <c r="R151" s="145"/>
      <c r="S151" s="143"/>
      <c r="T151" s="147"/>
    </row>
    <row r="152" spans="1:20" ht="12.75">
      <c r="A152" s="136"/>
      <c r="B152" s="131">
        <f t="shared" si="5"/>
        <v>0</v>
      </c>
      <c r="C152" s="131">
        <f t="shared" si="6"/>
        <v>0</v>
      </c>
      <c r="D152" s="131"/>
      <c r="E152" s="143"/>
      <c r="F152" s="144"/>
      <c r="G152" s="145"/>
      <c r="H152" s="143"/>
      <c r="I152" s="144"/>
      <c r="J152" s="145"/>
      <c r="K152" s="143"/>
      <c r="L152" s="145"/>
      <c r="M152" s="143"/>
      <c r="N152" s="145"/>
      <c r="O152" s="146"/>
      <c r="P152" s="146"/>
      <c r="Q152" s="143"/>
      <c r="R152" s="145"/>
      <c r="S152" s="143"/>
      <c r="T152" s="147"/>
    </row>
    <row r="153" spans="1:20" ht="12.75">
      <c r="A153" s="136"/>
      <c r="B153" s="131">
        <f t="shared" si="5"/>
        <v>0</v>
      </c>
      <c r="C153" s="131">
        <f t="shared" si="6"/>
        <v>0</v>
      </c>
      <c r="D153" s="131"/>
      <c r="E153" s="143"/>
      <c r="F153" s="144"/>
      <c r="G153" s="145"/>
      <c r="H153" s="143"/>
      <c r="I153" s="144"/>
      <c r="J153" s="145"/>
      <c r="K153" s="143"/>
      <c r="L153" s="145"/>
      <c r="M153" s="143"/>
      <c r="N153" s="145"/>
      <c r="O153" s="146"/>
      <c r="P153" s="146"/>
      <c r="Q153" s="143"/>
      <c r="R153" s="145"/>
      <c r="S153" s="143"/>
      <c r="T153" s="147"/>
    </row>
    <row r="154" spans="1:20" ht="12.75">
      <c r="A154" s="136"/>
      <c r="B154" s="131">
        <f t="shared" si="5"/>
        <v>0</v>
      </c>
      <c r="C154" s="131">
        <f t="shared" si="6"/>
        <v>0</v>
      </c>
      <c r="D154" s="131"/>
      <c r="E154" s="143"/>
      <c r="F154" s="144"/>
      <c r="G154" s="145"/>
      <c r="H154" s="143"/>
      <c r="I154" s="144"/>
      <c r="J154" s="145"/>
      <c r="K154" s="143"/>
      <c r="L154" s="145"/>
      <c r="M154" s="143"/>
      <c r="N154" s="145"/>
      <c r="O154" s="146"/>
      <c r="P154" s="146"/>
      <c r="Q154" s="143"/>
      <c r="R154" s="145"/>
      <c r="S154" s="143"/>
      <c r="T154" s="147"/>
    </row>
    <row r="155" spans="1:20" ht="12.75">
      <c r="A155" s="136"/>
      <c r="B155" s="131">
        <f t="shared" si="5"/>
        <v>0</v>
      </c>
      <c r="C155" s="131">
        <f t="shared" si="6"/>
        <v>0</v>
      </c>
      <c r="D155" s="131"/>
      <c r="E155" s="143"/>
      <c r="F155" s="144"/>
      <c r="G155" s="145"/>
      <c r="H155" s="143"/>
      <c r="I155" s="144"/>
      <c r="J155" s="145"/>
      <c r="K155" s="143"/>
      <c r="L155" s="145"/>
      <c r="M155" s="143"/>
      <c r="N155" s="145"/>
      <c r="O155" s="146"/>
      <c r="P155" s="146"/>
      <c r="Q155" s="143"/>
      <c r="R155" s="145"/>
      <c r="S155" s="143"/>
      <c r="T155" s="147"/>
    </row>
    <row r="156" spans="1:20" ht="12.75">
      <c r="A156" s="136"/>
      <c r="B156" s="131">
        <f t="shared" si="5"/>
        <v>0</v>
      </c>
      <c r="C156" s="131">
        <f t="shared" si="6"/>
        <v>0</v>
      </c>
      <c r="D156" s="131"/>
      <c r="E156" s="143"/>
      <c r="F156" s="144"/>
      <c r="G156" s="145"/>
      <c r="H156" s="143"/>
      <c r="I156" s="144"/>
      <c r="J156" s="145"/>
      <c r="K156" s="143"/>
      <c r="L156" s="145"/>
      <c r="M156" s="143"/>
      <c r="N156" s="145"/>
      <c r="O156" s="146"/>
      <c r="P156" s="146"/>
      <c r="Q156" s="143"/>
      <c r="R156" s="145"/>
      <c r="S156" s="143"/>
      <c r="T156" s="147"/>
    </row>
    <row r="157" spans="1:20" ht="12.75">
      <c r="A157" s="136"/>
      <c r="B157" s="131">
        <f t="shared" si="5"/>
        <v>0</v>
      </c>
      <c r="C157" s="131">
        <f t="shared" si="6"/>
        <v>0</v>
      </c>
      <c r="D157" s="131"/>
      <c r="E157" s="143"/>
      <c r="F157" s="144"/>
      <c r="G157" s="145"/>
      <c r="H157" s="143"/>
      <c r="I157" s="144"/>
      <c r="J157" s="145"/>
      <c r="K157" s="143"/>
      <c r="L157" s="145"/>
      <c r="M157" s="143"/>
      <c r="N157" s="145"/>
      <c r="O157" s="146"/>
      <c r="P157" s="146"/>
      <c r="Q157" s="143"/>
      <c r="R157" s="145"/>
      <c r="S157" s="143"/>
      <c r="T157" s="147"/>
    </row>
    <row r="158" spans="1:20" ht="12.75">
      <c r="A158" s="136"/>
      <c r="B158" s="131">
        <f t="shared" si="5"/>
        <v>0</v>
      </c>
      <c r="C158" s="131">
        <f t="shared" si="6"/>
        <v>0</v>
      </c>
      <c r="D158" s="131"/>
      <c r="E158" s="143"/>
      <c r="F158" s="144"/>
      <c r="G158" s="145"/>
      <c r="H158" s="143"/>
      <c r="I158" s="144"/>
      <c r="J158" s="145"/>
      <c r="K158" s="143"/>
      <c r="L158" s="145"/>
      <c r="M158" s="143"/>
      <c r="N158" s="145"/>
      <c r="O158" s="146"/>
      <c r="P158" s="146"/>
      <c r="Q158" s="143"/>
      <c r="R158" s="145"/>
      <c r="S158" s="143"/>
      <c r="T158" s="147"/>
    </row>
    <row r="159" spans="1:20" ht="12.75">
      <c r="A159" s="136"/>
      <c r="B159" s="131">
        <f t="shared" si="5"/>
        <v>0</v>
      </c>
      <c r="C159" s="131">
        <f t="shared" si="6"/>
        <v>0</v>
      </c>
      <c r="D159" s="131"/>
      <c r="E159" s="143"/>
      <c r="F159" s="144"/>
      <c r="G159" s="145"/>
      <c r="H159" s="143"/>
      <c r="I159" s="144"/>
      <c r="J159" s="145"/>
      <c r="K159" s="143"/>
      <c r="L159" s="145"/>
      <c r="M159" s="143"/>
      <c r="N159" s="145"/>
      <c r="O159" s="146"/>
      <c r="P159" s="146"/>
      <c r="Q159" s="143"/>
      <c r="R159" s="145"/>
      <c r="S159" s="143"/>
      <c r="T159" s="147"/>
    </row>
    <row r="160" spans="1:20" ht="12.75">
      <c r="A160" s="136"/>
      <c r="B160" s="131">
        <f t="shared" si="5"/>
        <v>0</v>
      </c>
      <c r="C160" s="131">
        <f t="shared" si="6"/>
        <v>0</v>
      </c>
      <c r="D160" s="131"/>
      <c r="E160" s="143"/>
      <c r="F160" s="144"/>
      <c r="G160" s="145"/>
      <c r="H160" s="143"/>
      <c r="I160" s="144"/>
      <c r="J160" s="145"/>
      <c r="K160" s="143"/>
      <c r="L160" s="145"/>
      <c r="M160" s="143"/>
      <c r="N160" s="145"/>
      <c r="O160" s="146"/>
      <c r="P160" s="146"/>
      <c r="Q160" s="143"/>
      <c r="R160" s="145"/>
      <c r="S160" s="143"/>
      <c r="T160" s="147"/>
    </row>
    <row r="161" spans="1:20" ht="12.75">
      <c r="A161" s="136"/>
      <c r="B161" s="131">
        <f t="shared" si="5"/>
        <v>0</v>
      </c>
      <c r="C161" s="131">
        <f t="shared" si="6"/>
        <v>0</v>
      </c>
      <c r="D161" s="131"/>
      <c r="E161" s="143"/>
      <c r="F161" s="144"/>
      <c r="G161" s="145"/>
      <c r="H161" s="143"/>
      <c r="I161" s="144"/>
      <c r="J161" s="145"/>
      <c r="K161" s="143"/>
      <c r="L161" s="145"/>
      <c r="M161" s="143"/>
      <c r="N161" s="145"/>
      <c r="O161" s="146"/>
      <c r="P161" s="146"/>
      <c r="Q161" s="143"/>
      <c r="R161" s="145"/>
      <c r="S161" s="143"/>
      <c r="T161" s="147"/>
    </row>
    <row r="162" spans="1:20" ht="12.75">
      <c r="A162" s="136"/>
      <c r="B162" s="131">
        <f t="shared" si="5"/>
        <v>0</v>
      </c>
      <c r="C162" s="131">
        <f t="shared" si="6"/>
        <v>0</v>
      </c>
      <c r="D162" s="131"/>
      <c r="E162" s="143"/>
      <c r="F162" s="144"/>
      <c r="G162" s="145"/>
      <c r="H162" s="143"/>
      <c r="I162" s="144"/>
      <c r="J162" s="145"/>
      <c r="K162" s="143"/>
      <c r="L162" s="145"/>
      <c r="M162" s="143"/>
      <c r="N162" s="145"/>
      <c r="O162" s="146"/>
      <c r="P162" s="146"/>
      <c r="Q162" s="143"/>
      <c r="R162" s="145"/>
      <c r="S162" s="143"/>
      <c r="T162" s="147"/>
    </row>
    <row r="163" spans="1:20" ht="12.75">
      <c r="A163" s="136"/>
      <c r="B163" s="131">
        <f t="shared" si="5"/>
        <v>0</v>
      </c>
      <c r="C163" s="131">
        <f t="shared" si="6"/>
        <v>0</v>
      </c>
      <c r="D163" s="131"/>
      <c r="E163" s="143"/>
      <c r="F163" s="144"/>
      <c r="G163" s="145"/>
      <c r="H163" s="143"/>
      <c r="I163" s="144"/>
      <c r="J163" s="145"/>
      <c r="K163" s="143"/>
      <c r="L163" s="145"/>
      <c r="M163" s="143"/>
      <c r="N163" s="145"/>
      <c r="O163" s="146"/>
      <c r="P163" s="146"/>
      <c r="Q163" s="143"/>
      <c r="R163" s="145"/>
      <c r="S163" s="143"/>
      <c r="T163" s="147"/>
    </row>
    <row r="164" spans="1:20" ht="12.75">
      <c r="A164" s="136"/>
      <c r="B164" s="131">
        <f t="shared" si="5"/>
        <v>0</v>
      </c>
      <c r="C164" s="131">
        <f t="shared" si="6"/>
        <v>0</v>
      </c>
      <c r="D164" s="131"/>
      <c r="E164" s="143"/>
      <c r="F164" s="144"/>
      <c r="G164" s="145"/>
      <c r="H164" s="143"/>
      <c r="I164" s="144"/>
      <c r="J164" s="145"/>
      <c r="K164" s="143"/>
      <c r="L164" s="145"/>
      <c r="M164" s="143"/>
      <c r="N164" s="145"/>
      <c r="O164" s="146"/>
      <c r="P164" s="146"/>
      <c r="Q164" s="143"/>
      <c r="R164" s="145"/>
      <c r="S164" s="143"/>
      <c r="T164" s="147"/>
    </row>
    <row r="165" spans="1:20" ht="12.75">
      <c r="A165" s="136"/>
      <c r="B165" s="131">
        <f t="shared" si="5"/>
        <v>0</v>
      </c>
      <c r="C165" s="131">
        <f t="shared" si="6"/>
        <v>0</v>
      </c>
      <c r="D165" s="131"/>
      <c r="E165" s="143"/>
      <c r="F165" s="144"/>
      <c r="G165" s="145"/>
      <c r="H165" s="143"/>
      <c r="I165" s="144"/>
      <c r="J165" s="145"/>
      <c r="K165" s="143"/>
      <c r="L165" s="145"/>
      <c r="M165" s="143"/>
      <c r="N165" s="145"/>
      <c r="O165" s="146"/>
      <c r="P165" s="146"/>
      <c r="Q165" s="143"/>
      <c r="R165" s="145"/>
      <c r="S165" s="143"/>
      <c r="T165" s="147"/>
    </row>
    <row r="166" spans="1:20" ht="12.75">
      <c r="A166" s="136"/>
      <c r="B166" s="131">
        <f t="shared" si="5"/>
        <v>0</v>
      </c>
      <c r="C166" s="131">
        <f t="shared" si="6"/>
        <v>0</v>
      </c>
      <c r="D166" s="131"/>
      <c r="E166" s="143"/>
      <c r="F166" s="144"/>
      <c r="G166" s="145"/>
      <c r="H166" s="143"/>
      <c r="I166" s="144"/>
      <c r="J166" s="145"/>
      <c r="K166" s="143"/>
      <c r="L166" s="145"/>
      <c r="M166" s="143"/>
      <c r="N166" s="145"/>
      <c r="O166" s="146"/>
      <c r="P166" s="146"/>
      <c r="Q166" s="143"/>
      <c r="R166" s="145"/>
      <c r="S166" s="143"/>
      <c r="T166" s="147"/>
    </row>
    <row r="167" spans="1:20" ht="12.75">
      <c r="A167" s="136"/>
      <c r="B167" s="131">
        <f t="shared" si="5"/>
        <v>0</v>
      </c>
      <c r="C167" s="131">
        <f t="shared" si="6"/>
        <v>0</v>
      </c>
      <c r="D167" s="131"/>
      <c r="E167" s="143"/>
      <c r="F167" s="144"/>
      <c r="G167" s="145"/>
      <c r="H167" s="143"/>
      <c r="I167" s="144"/>
      <c r="J167" s="145"/>
      <c r="K167" s="143"/>
      <c r="L167" s="145"/>
      <c r="M167" s="143"/>
      <c r="N167" s="145"/>
      <c r="O167" s="146"/>
      <c r="P167" s="146"/>
      <c r="Q167" s="143"/>
      <c r="R167" s="145"/>
      <c r="S167" s="143"/>
      <c r="T167" s="147"/>
    </row>
    <row r="168" spans="1:20" ht="12.75">
      <c r="A168" s="136"/>
      <c r="B168" s="131">
        <f t="shared" si="5"/>
        <v>0</v>
      </c>
      <c r="C168" s="131">
        <f t="shared" si="6"/>
        <v>0</v>
      </c>
      <c r="D168" s="131"/>
      <c r="E168" s="143"/>
      <c r="F168" s="144"/>
      <c r="G168" s="145"/>
      <c r="H168" s="143"/>
      <c r="I168" s="144"/>
      <c r="J168" s="145"/>
      <c r="K168" s="143"/>
      <c r="L168" s="145"/>
      <c r="M168" s="143"/>
      <c r="N168" s="145"/>
      <c r="O168" s="146"/>
      <c r="P168" s="146"/>
      <c r="Q168" s="143"/>
      <c r="R168" s="145"/>
      <c r="S168" s="143"/>
      <c r="T168" s="147"/>
    </row>
    <row r="169" spans="1:20" ht="12.75">
      <c r="A169" s="136"/>
      <c r="B169" s="131">
        <f t="shared" si="5"/>
        <v>0</v>
      </c>
      <c r="C169" s="131">
        <f t="shared" si="6"/>
        <v>0</v>
      </c>
      <c r="D169" s="131"/>
      <c r="E169" s="143"/>
      <c r="F169" s="144"/>
      <c r="G169" s="145"/>
      <c r="H169" s="143"/>
      <c r="I169" s="144"/>
      <c r="J169" s="145"/>
      <c r="K169" s="143"/>
      <c r="L169" s="145"/>
      <c r="M169" s="143"/>
      <c r="N169" s="145"/>
      <c r="O169" s="146"/>
      <c r="P169" s="146"/>
      <c r="Q169" s="143"/>
      <c r="R169" s="145"/>
      <c r="S169" s="143"/>
      <c r="T169" s="147"/>
    </row>
    <row r="170" spans="1:20" ht="12.75">
      <c r="A170" s="136"/>
      <c r="B170" s="131">
        <f t="shared" si="5"/>
        <v>0</v>
      </c>
      <c r="C170" s="131">
        <f t="shared" si="6"/>
        <v>0</v>
      </c>
      <c r="D170" s="131"/>
      <c r="E170" s="143"/>
      <c r="F170" s="144"/>
      <c r="G170" s="145"/>
      <c r="H170" s="143"/>
      <c r="I170" s="144"/>
      <c r="J170" s="145"/>
      <c r="K170" s="143"/>
      <c r="L170" s="145"/>
      <c r="M170" s="143"/>
      <c r="N170" s="145"/>
      <c r="O170" s="146"/>
      <c r="P170" s="146"/>
      <c r="Q170" s="143"/>
      <c r="R170" s="145"/>
      <c r="S170" s="143"/>
      <c r="T170" s="147"/>
    </row>
    <row r="171" spans="1:20" ht="12.75">
      <c r="A171" s="136"/>
      <c r="B171" s="131">
        <f t="shared" si="5"/>
        <v>0</v>
      </c>
      <c r="C171" s="131">
        <f t="shared" si="6"/>
        <v>0</v>
      </c>
      <c r="D171" s="131"/>
      <c r="E171" s="143"/>
      <c r="F171" s="144"/>
      <c r="G171" s="145"/>
      <c r="H171" s="143"/>
      <c r="I171" s="144"/>
      <c r="J171" s="145"/>
      <c r="K171" s="143"/>
      <c r="L171" s="145"/>
      <c r="M171" s="143"/>
      <c r="N171" s="145"/>
      <c r="O171" s="146"/>
      <c r="P171" s="146"/>
      <c r="Q171" s="143"/>
      <c r="R171" s="145"/>
      <c r="S171" s="143"/>
      <c r="T171" s="147"/>
    </row>
    <row r="172" spans="1:20" ht="12.75">
      <c r="A172" s="136"/>
      <c r="B172" s="131">
        <f t="shared" si="5"/>
        <v>0</v>
      </c>
      <c r="C172" s="131">
        <f t="shared" si="6"/>
        <v>0</v>
      </c>
      <c r="D172" s="131"/>
      <c r="E172" s="143"/>
      <c r="F172" s="144"/>
      <c r="G172" s="145"/>
      <c r="H172" s="143"/>
      <c r="I172" s="144"/>
      <c r="J172" s="145"/>
      <c r="K172" s="143"/>
      <c r="L172" s="145"/>
      <c r="M172" s="143"/>
      <c r="N172" s="145"/>
      <c r="O172" s="146"/>
      <c r="P172" s="146"/>
      <c r="Q172" s="143"/>
      <c r="R172" s="145"/>
      <c r="S172" s="143"/>
      <c r="T172" s="147"/>
    </row>
    <row r="173" spans="1:20" ht="12.75">
      <c r="A173" s="136"/>
      <c r="B173" s="131">
        <f t="shared" si="5"/>
        <v>0</v>
      </c>
      <c r="C173" s="131">
        <f t="shared" si="6"/>
        <v>0</v>
      </c>
      <c r="D173" s="131"/>
      <c r="E173" s="143"/>
      <c r="F173" s="144"/>
      <c r="G173" s="145"/>
      <c r="H173" s="143"/>
      <c r="I173" s="144"/>
      <c r="J173" s="145"/>
      <c r="K173" s="143"/>
      <c r="L173" s="145"/>
      <c r="M173" s="143"/>
      <c r="N173" s="145"/>
      <c r="O173" s="146"/>
      <c r="P173" s="146"/>
      <c r="Q173" s="143"/>
      <c r="R173" s="145"/>
      <c r="S173" s="143"/>
      <c r="T173" s="147"/>
    </row>
    <row r="174" spans="1:20" ht="12.75">
      <c r="A174" s="136"/>
      <c r="B174" s="131">
        <f t="shared" si="5"/>
        <v>0</v>
      </c>
      <c r="C174" s="131">
        <f t="shared" si="6"/>
        <v>0</v>
      </c>
      <c r="D174" s="131"/>
      <c r="E174" s="143"/>
      <c r="F174" s="144"/>
      <c r="G174" s="145"/>
      <c r="H174" s="143"/>
      <c r="I174" s="144"/>
      <c r="J174" s="145"/>
      <c r="K174" s="143"/>
      <c r="L174" s="145"/>
      <c r="M174" s="143"/>
      <c r="N174" s="145"/>
      <c r="O174" s="146"/>
      <c r="P174" s="146"/>
      <c r="Q174" s="143"/>
      <c r="R174" s="145"/>
      <c r="S174" s="143"/>
      <c r="T174" s="147"/>
    </row>
    <row r="175" spans="1:20" ht="12.75">
      <c r="A175" s="136"/>
      <c r="B175" s="131">
        <f t="shared" si="5"/>
        <v>0</v>
      </c>
      <c r="C175" s="131">
        <f t="shared" si="6"/>
        <v>0</v>
      </c>
      <c r="D175" s="131"/>
      <c r="E175" s="143"/>
      <c r="F175" s="144"/>
      <c r="G175" s="145"/>
      <c r="H175" s="143"/>
      <c r="I175" s="144"/>
      <c r="J175" s="145"/>
      <c r="K175" s="143"/>
      <c r="L175" s="145"/>
      <c r="M175" s="143"/>
      <c r="N175" s="145"/>
      <c r="O175" s="146"/>
      <c r="P175" s="146"/>
      <c r="Q175" s="143"/>
      <c r="R175" s="145"/>
      <c r="S175" s="143"/>
      <c r="T175" s="147"/>
    </row>
    <row r="176" spans="1:20" ht="12.75">
      <c r="A176" s="136"/>
      <c r="B176" s="131">
        <f t="shared" si="5"/>
        <v>0</v>
      </c>
      <c r="C176" s="131">
        <f t="shared" si="6"/>
        <v>0</v>
      </c>
      <c r="D176" s="131"/>
      <c r="E176" s="143"/>
      <c r="F176" s="144"/>
      <c r="G176" s="145"/>
      <c r="H176" s="143"/>
      <c r="I176" s="144"/>
      <c r="J176" s="145"/>
      <c r="K176" s="143"/>
      <c r="L176" s="145"/>
      <c r="M176" s="143"/>
      <c r="N176" s="145"/>
      <c r="O176" s="146"/>
      <c r="P176" s="146"/>
      <c r="Q176" s="143"/>
      <c r="R176" s="145"/>
      <c r="S176" s="143"/>
      <c r="T176" s="147"/>
    </row>
    <row r="177" spans="1:20" ht="12.75">
      <c r="A177" s="136"/>
      <c r="B177" s="131">
        <f t="shared" si="5"/>
        <v>0</v>
      </c>
      <c r="C177" s="131">
        <f t="shared" si="6"/>
        <v>0</v>
      </c>
      <c r="D177" s="131"/>
      <c r="E177" s="143"/>
      <c r="F177" s="144"/>
      <c r="G177" s="145"/>
      <c r="H177" s="143"/>
      <c r="I177" s="144"/>
      <c r="J177" s="145"/>
      <c r="K177" s="143"/>
      <c r="L177" s="145"/>
      <c r="M177" s="143"/>
      <c r="N177" s="145"/>
      <c r="O177" s="146"/>
      <c r="P177" s="146"/>
      <c r="Q177" s="143"/>
      <c r="R177" s="145"/>
      <c r="S177" s="143"/>
      <c r="T177" s="147"/>
    </row>
    <row r="178" spans="1:20" ht="12.75">
      <c r="A178" s="136"/>
      <c r="B178" s="131">
        <f t="shared" si="5"/>
        <v>0</v>
      </c>
      <c r="C178" s="131">
        <f t="shared" si="6"/>
        <v>0</v>
      </c>
      <c r="D178" s="131"/>
      <c r="E178" s="143"/>
      <c r="F178" s="144"/>
      <c r="G178" s="145"/>
      <c r="H178" s="143"/>
      <c r="I178" s="144"/>
      <c r="J178" s="145"/>
      <c r="K178" s="143"/>
      <c r="L178" s="145"/>
      <c r="M178" s="143"/>
      <c r="N178" s="145"/>
      <c r="O178" s="146"/>
      <c r="P178" s="146"/>
      <c r="Q178" s="143"/>
      <c r="R178" s="145"/>
      <c r="S178" s="143"/>
      <c r="T178" s="147"/>
    </row>
    <row r="179" spans="1:20" ht="12.75">
      <c r="A179" s="136"/>
      <c r="B179" s="131">
        <f t="shared" si="5"/>
        <v>0</v>
      </c>
      <c r="C179" s="131">
        <f t="shared" si="6"/>
        <v>0</v>
      </c>
      <c r="D179" s="131"/>
      <c r="E179" s="143"/>
      <c r="F179" s="144"/>
      <c r="G179" s="145"/>
      <c r="H179" s="143"/>
      <c r="I179" s="144"/>
      <c r="J179" s="145"/>
      <c r="K179" s="143"/>
      <c r="L179" s="145"/>
      <c r="M179" s="143"/>
      <c r="N179" s="145"/>
      <c r="O179" s="146"/>
      <c r="P179" s="146"/>
      <c r="Q179" s="143"/>
      <c r="R179" s="145"/>
      <c r="S179" s="143"/>
      <c r="T179" s="147"/>
    </row>
    <row r="180" spans="1:20" ht="12.75">
      <c r="A180" s="136"/>
      <c r="B180" s="131">
        <f t="shared" si="5"/>
        <v>0</v>
      </c>
      <c r="C180" s="131">
        <f t="shared" si="6"/>
        <v>0</v>
      </c>
      <c r="D180" s="131"/>
      <c r="E180" s="143"/>
      <c r="F180" s="144"/>
      <c r="G180" s="145"/>
      <c r="H180" s="143"/>
      <c r="I180" s="144"/>
      <c r="J180" s="145"/>
      <c r="K180" s="143"/>
      <c r="L180" s="145"/>
      <c r="M180" s="143"/>
      <c r="N180" s="145"/>
      <c r="O180" s="146"/>
      <c r="P180" s="146"/>
      <c r="Q180" s="143"/>
      <c r="R180" s="145"/>
      <c r="S180" s="143"/>
      <c r="T180" s="147"/>
    </row>
    <row r="181" spans="1:20" ht="12.75">
      <c r="A181" s="136"/>
      <c r="B181" s="131">
        <f t="shared" si="5"/>
        <v>0</v>
      </c>
      <c r="C181" s="131">
        <f t="shared" si="6"/>
        <v>0</v>
      </c>
      <c r="D181" s="131"/>
      <c r="E181" s="143"/>
      <c r="F181" s="144"/>
      <c r="G181" s="145"/>
      <c r="H181" s="143"/>
      <c r="I181" s="144"/>
      <c r="J181" s="145"/>
      <c r="K181" s="143"/>
      <c r="L181" s="145"/>
      <c r="M181" s="143"/>
      <c r="N181" s="145"/>
      <c r="O181" s="146"/>
      <c r="P181" s="146"/>
      <c r="Q181" s="143"/>
      <c r="R181" s="145"/>
      <c r="S181" s="143"/>
      <c r="T181" s="147"/>
    </row>
    <row r="182" spans="1:20" ht="12.75">
      <c r="A182" s="136"/>
      <c r="B182" s="131">
        <f t="shared" si="5"/>
        <v>0</v>
      </c>
      <c r="C182" s="131">
        <f t="shared" si="6"/>
        <v>0</v>
      </c>
      <c r="D182" s="131"/>
      <c r="E182" s="143"/>
      <c r="F182" s="144"/>
      <c r="G182" s="145"/>
      <c r="H182" s="143"/>
      <c r="I182" s="144"/>
      <c r="J182" s="145"/>
      <c r="K182" s="143"/>
      <c r="L182" s="145"/>
      <c r="M182" s="143"/>
      <c r="N182" s="145"/>
      <c r="O182" s="146"/>
      <c r="P182" s="146"/>
      <c r="Q182" s="143"/>
      <c r="R182" s="145"/>
      <c r="S182" s="143"/>
      <c r="T182" s="147"/>
    </row>
    <row r="183" spans="1:20" ht="12.75">
      <c r="A183" s="136"/>
      <c r="B183" s="131">
        <f t="shared" si="5"/>
        <v>0</v>
      </c>
      <c r="C183" s="131">
        <f t="shared" si="6"/>
        <v>0</v>
      </c>
      <c r="D183" s="131"/>
      <c r="E183" s="143"/>
      <c r="F183" s="144"/>
      <c r="G183" s="145"/>
      <c r="H183" s="143"/>
      <c r="I183" s="144"/>
      <c r="J183" s="145"/>
      <c r="K183" s="143"/>
      <c r="L183" s="145"/>
      <c r="M183" s="143"/>
      <c r="N183" s="145"/>
      <c r="O183" s="146"/>
      <c r="P183" s="146"/>
      <c r="Q183" s="143"/>
      <c r="R183" s="145"/>
      <c r="S183" s="143"/>
      <c r="T183" s="147"/>
    </row>
    <row r="184" spans="1:20" ht="12.75">
      <c r="A184" s="136"/>
      <c r="B184" s="131">
        <f t="shared" si="5"/>
        <v>0</v>
      </c>
      <c r="C184" s="131">
        <f t="shared" si="6"/>
        <v>0</v>
      </c>
      <c r="D184" s="131"/>
      <c r="E184" s="143"/>
      <c r="F184" s="144"/>
      <c r="G184" s="145"/>
      <c r="H184" s="143"/>
      <c r="I184" s="144"/>
      <c r="J184" s="145"/>
      <c r="K184" s="143"/>
      <c r="L184" s="145"/>
      <c r="M184" s="143"/>
      <c r="N184" s="145"/>
      <c r="O184" s="146"/>
      <c r="P184" s="146"/>
      <c r="Q184" s="143"/>
      <c r="R184" s="145"/>
      <c r="S184" s="143"/>
      <c r="T184" s="147"/>
    </row>
    <row r="185" spans="1:20" ht="12.75">
      <c r="A185" s="136"/>
      <c r="B185" s="131">
        <f t="shared" si="5"/>
        <v>0</v>
      </c>
      <c r="C185" s="131">
        <f t="shared" si="6"/>
        <v>0</v>
      </c>
      <c r="D185" s="131"/>
      <c r="E185" s="143"/>
      <c r="F185" s="144"/>
      <c r="G185" s="145"/>
      <c r="H185" s="143"/>
      <c r="I185" s="144"/>
      <c r="J185" s="145"/>
      <c r="K185" s="143"/>
      <c r="L185" s="145"/>
      <c r="M185" s="143"/>
      <c r="N185" s="145"/>
      <c r="O185" s="146"/>
      <c r="P185" s="146"/>
      <c r="Q185" s="143"/>
      <c r="R185" s="145"/>
      <c r="S185" s="143"/>
      <c r="T185" s="147"/>
    </row>
    <row r="186" spans="1:20" ht="12.75">
      <c r="A186" s="136"/>
      <c r="B186" s="131">
        <f t="shared" si="5"/>
        <v>0</v>
      </c>
      <c r="C186" s="131">
        <f t="shared" si="6"/>
        <v>0</v>
      </c>
      <c r="D186" s="131"/>
      <c r="E186" s="143"/>
      <c r="F186" s="144"/>
      <c r="G186" s="145"/>
      <c r="H186" s="143"/>
      <c r="I186" s="144"/>
      <c r="J186" s="145"/>
      <c r="K186" s="143"/>
      <c r="L186" s="145"/>
      <c r="M186" s="143"/>
      <c r="N186" s="145"/>
      <c r="O186" s="146"/>
      <c r="P186" s="146"/>
      <c r="Q186" s="143"/>
      <c r="R186" s="145"/>
      <c r="S186" s="143"/>
      <c r="T186" s="147"/>
    </row>
    <row r="187" spans="1:20" ht="12.75">
      <c r="A187" s="136"/>
      <c r="B187" s="131">
        <f t="shared" si="5"/>
        <v>0</v>
      </c>
      <c r="C187" s="131">
        <f t="shared" si="6"/>
        <v>0</v>
      </c>
      <c r="D187" s="131"/>
      <c r="E187" s="143"/>
      <c r="F187" s="144"/>
      <c r="G187" s="145"/>
      <c r="H187" s="143"/>
      <c r="I187" s="144"/>
      <c r="J187" s="145"/>
      <c r="K187" s="143"/>
      <c r="L187" s="145"/>
      <c r="M187" s="143"/>
      <c r="N187" s="145"/>
      <c r="O187" s="146"/>
      <c r="P187" s="146"/>
      <c r="Q187" s="143"/>
      <c r="R187" s="145"/>
      <c r="S187" s="143"/>
      <c r="T187" s="147"/>
    </row>
    <row r="188" spans="1:20" ht="12.75">
      <c r="A188" s="136"/>
      <c r="B188" s="131">
        <f t="shared" si="5"/>
        <v>0</v>
      </c>
      <c r="C188" s="131">
        <f t="shared" si="6"/>
        <v>0</v>
      </c>
      <c r="D188" s="131"/>
      <c r="E188" s="143"/>
      <c r="F188" s="144"/>
      <c r="G188" s="145"/>
      <c r="H188" s="143"/>
      <c r="I188" s="144"/>
      <c r="J188" s="145"/>
      <c r="K188" s="143"/>
      <c r="L188" s="145"/>
      <c r="M188" s="143"/>
      <c r="N188" s="145"/>
      <c r="O188" s="146"/>
      <c r="P188" s="146"/>
      <c r="Q188" s="143"/>
      <c r="R188" s="145"/>
      <c r="S188" s="143"/>
      <c r="T188" s="147"/>
    </row>
    <row r="189" spans="1:20" ht="12.75">
      <c r="A189" s="136"/>
      <c r="B189" s="131">
        <f t="shared" si="5"/>
        <v>0</v>
      </c>
      <c r="C189" s="131">
        <f t="shared" si="6"/>
        <v>0</v>
      </c>
      <c r="D189" s="131"/>
      <c r="E189" s="143"/>
      <c r="F189" s="144"/>
      <c r="G189" s="145"/>
      <c r="H189" s="143"/>
      <c r="I189" s="144"/>
      <c r="J189" s="145"/>
      <c r="K189" s="143"/>
      <c r="L189" s="145"/>
      <c r="M189" s="143"/>
      <c r="N189" s="145"/>
      <c r="O189" s="146"/>
      <c r="P189" s="146"/>
      <c r="Q189" s="143"/>
      <c r="R189" s="145"/>
      <c r="S189" s="143"/>
      <c r="T189" s="147"/>
    </row>
    <row r="190" spans="1:20" ht="12.75">
      <c r="A190" s="136"/>
      <c r="B190" s="131">
        <f t="shared" si="5"/>
        <v>0</v>
      </c>
      <c r="C190" s="131">
        <f t="shared" si="6"/>
        <v>0</v>
      </c>
      <c r="D190" s="131"/>
      <c r="E190" s="143"/>
      <c r="F190" s="144"/>
      <c r="G190" s="145"/>
      <c r="H190" s="143"/>
      <c r="I190" s="144"/>
      <c r="J190" s="145"/>
      <c r="K190" s="143"/>
      <c r="L190" s="145"/>
      <c r="M190" s="143"/>
      <c r="N190" s="145"/>
      <c r="O190" s="146"/>
      <c r="P190" s="146"/>
      <c r="Q190" s="143"/>
      <c r="R190" s="145"/>
      <c r="S190" s="143"/>
      <c r="T190" s="147"/>
    </row>
    <row r="191" spans="1:20" ht="12.75">
      <c r="A191" s="136"/>
      <c r="B191" s="131">
        <f t="shared" si="5"/>
        <v>0</v>
      </c>
      <c r="C191" s="131">
        <f t="shared" si="6"/>
        <v>0</v>
      </c>
      <c r="D191" s="131"/>
      <c r="E191" s="143"/>
      <c r="F191" s="144"/>
      <c r="G191" s="145"/>
      <c r="H191" s="143"/>
      <c r="I191" s="144"/>
      <c r="J191" s="145"/>
      <c r="K191" s="143"/>
      <c r="L191" s="145"/>
      <c r="M191" s="143"/>
      <c r="N191" s="145"/>
      <c r="O191" s="146"/>
      <c r="P191" s="146"/>
      <c r="Q191" s="143"/>
      <c r="R191" s="145"/>
      <c r="S191" s="143"/>
      <c r="T191" s="147"/>
    </row>
    <row r="192" spans="1:20" ht="12.75">
      <c r="A192" s="136"/>
      <c r="B192" s="131">
        <f t="shared" si="5"/>
        <v>0</v>
      </c>
      <c r="C192" s="131">
        <f t="shared" si="6"/>
        <v>0</v>
      </c>
      <c r="D192" s="131"/>
      <c r="E192" s="143"/>
      <c r="F192" s="144"/>
      <c r="G192" s="145"/>
      <c r="H192" s="143"/>
      <c r="I192" s="144"/>
      <c r="J192" s="145"/>
      <c r="K192" s="143"/>
      <c r="L192" s="145"/>
      <c r="M192" s="143"/>
      <c r="N192" s="145"/>
      <c r="O192" s="146"/>
      <c r="P192" s="146"/>
      <c r="Q192" s="143"/>
      <c r="R192" s="145"/>
      <c r="S192" s="143"/>
      <c r="T192" s="147"/>
    </row>
    <row r="193" spans="1:20" ht="12.75">
      <c r="A193" s="136"/>
      <c r="B193" s="131">
        <f t="shared" si="5"/>
        <v>0</v>
      </c>
      <c r="C193" s="131">
        <f t="shared" si="6"/>
        <v>0</v>
      </c>
      <c r="D193" s="131"/>
      <c r="E193" s="143"/>
      <c r="F193" s="144"/>
      <c r="G193" s="145"/>
      <c r="H193" s="143"/>
      <c r="I193" s="144"/>
      <c r="J193" s="145"/>
      <c r="K193" s="143"/>
      <c r="L193" s="145"/>
      <c r="M193" s="143"/>
      <c r="N193" s="145"/>
      <c r="O193" s="146"/>
      <c r="P193" s="146"/>
      <c r="Q193" s="143"/>
      <c r="R193" s="145"/>
      <c r="S193" s="143"/>
      <c r="T193" s="147"/>
    </row>
    <row r="194" spans="1:20" ht="12.75">
      <c r="A194" s="136"/>
      <c r="B194" s="131">
        <f t="shared" si="5"/>
        <v>0</v>
      </c>
      <c r="C194" s="131">
        <f t="shared" si="6"/>
        <v>0</v>
      </c>
      <c r="D194" s="131"/>
      <c r="E194" s="143"/>
      <c r="F194" s="144"/>
      <c r="G194" s="145"/>
      <c r="H194" s="143"/>
      <c r="I194" s="144"/>
      <c r="J194" s="145"/>
      <c r="K194" s="143"/>
      <c r="L194" s="145"/>
      <c r="M194" s="143"/>
      <c r="N194" s="145"/>
      <c r="O194" s="146"/>
      <c r="P194" s="146"/>
      <c r="Q194" s="143"/>
      <c r="R194" s="145"/>
      <c r="S194" s="143"/>
      <c r="T194" s="147"/>
    </row>
    <row r="195" spans="1:20" ht="12.75">
      <c r="A195" s="136"/>
      <c r="B195" s="131">
        <f t="shared" si="5"/>
        <v>0</v>
      </c>
      <c r="C195" s="131">
        <f t="shared" si="6"/>
        <v>0</v>
      </c>
      <c r="D195" s="131"/>
      <c r="E195" s="143"/>
      <c r="F195" s="144"/>
      <c r="G195" s="145"/>
      <c r="H195" s="143"/>
      <c r="I195" s="144"/>
      <c r="J195" s="145"/>
      <c r="K195" s="143"/>
      <c r="L195" s="145"/>
      <c r="M195" s="143"/>
      <c r="N195" s="145"/>
      <c r="O195" s="146"/>
      <c r="P195" s="146"/>
      <c r="Q195" s="143"/>
      <c r="R195" s="145"/>
      <c r="S195" s="143"/>
      <c r="T195" s="147"/>
    </row>
    <row r="196" spans="1:20" ht="12.75">
      <c r="A196" s="136"/>
      <c r="B196" s="131">
        <f aca="true" t="shared" si="7" ref="B196:B202">SUM(E196:P196)</f>
        <v>0</v>
      </c>
      <c r="C196" s="131">
        <f aca="true" t="shared" si="8" ref="C196:C202">SUM(Q196:T196)</f>
        <v>0</v>
      </c>
      <c r="D196" s="131"/>
      <c r="E196" s="143"/>
      <c r="F196" s="144"/>
      <c r="G196" s="145"/>
      <c r="H196" s="143"/>
      <c r="I196" s="144"/>
      <c r="J196" s="145"/>
      <c r="K196" s="143"/>
      <c r="L196" s="145"/>
      <c r="M196" s="143"/>
      <c r="N196" s="145"/>
      <c r="O196" s="146"/>
      <c r="P196" s="146"/>
      <c r="Q196" s="143"/>
      <c r="R196" s="145"/>
      <c r="S196" s="143"/>
      <c r="T196" s="147"/>
    </row>
    <row r="197" spans="1:20" ht="12.75">
      <c r="A197" s="136"/>
      <c r="B197" s="131">
        <f t="shared" si="7"/>
        <v>0</v>
      </c>
      <c r="C197" s="131">
        <f t="shared" si="8"/>
        <v>0</v>
      </c>
      <c r="D197" s="131"/>
      <c r="E197" s="143"/>
      <c r="F197" s="144"/>
      <c r="G197" s="145"/>
      <c r="H197" s="143"/>
      <c r="I197" s="144"/>
      <c r="J197" s="145"/>
      <c r="K197" s="143"/>
      <c r="L197" s="145"/>
      <c r="M197" s="143"/>
      <c r="N197" s="145"/>
      <c r="O197" s="146"/>
      <c r="P197" s="146"/>
      <c r="Q197" s="143"/>
      <c r="R197" s="145"/>
      <c r="S197" s="143"/>
      <c r="T197" s="147"/>
    </row>
    <row r="198" spans="1:20" ht="12.75">
      <c r="A198" s="136"/>
      <c r="B198" s="131">
        <f t="shared" si="7"/>
        <v>0</v>
      </c>
      <c r="C198" s="131">
        <f t="shared" si="8"/>
        <v>0</v>
      </c>
      <c r="D198" s="131"/>
      <c r="E198" s="143"/>
      <c r="F198" s="144"/>
      <c r="G198" s="145"/>
      <c r="H198" s="143"/>
      <c r="I198" s="144"/>
      <c r="J198" s="145"/>
      <c r="K198" s="143"/>
      <c r="L198" s="145"/>
      <c r="M198" s="143"/>
      <c r="N198" s="145"/>
      <c r="O198" s="146"/>
      <c r="P198" s="146"/>
      <c r="Q198" s="143"/>
      <c r="R198" s="145"/>
      <c r="S198" s="143"/>
      <c r="T198" s="147"/>
    </row>
    <row r="199" spans="1:20" ht="12.75">
      <c r="A199" s="136"/>
      <c r="B199" s="131">
        <f t="shared" si="7"/>
        <v>0</v>
      </c>
      <c r="C199" s="131">
        <f t="shared" si="8"/>
        <v>0</v>
      </c>
      <c r="D199" s="131"/>
      <c r="E199" s="143"/>
      <c r="F199" s="144"/>
      <c r="G199" s="145"/>
      <c r="H199" s="143"/>
      <c r="I199" s="144"/>
      <c r="J199" s="145"/>
      <c r="K199" s="143"/>
      <c r="L199" s="145"/>
      <c r="M199" s="143"/>
      <c r="N199" s="145"/>
      <c r="O199" s="146"/>
      <c r="P199" s="146"/>
      <c r="Q199" s="143"/>
      <c r="R199" s="145"/>
      <c r="S199" s="143"/>
      <c r="T199" s="147"/>
    </row>
    <row r="200" spans="1:20" ht="12.75">
      <c r="A200" s="136"/>
      <c r="B200" s="131">
        <f t="shared" si="7"/>
        <v>0</v>
      </c>
      <c r="C200" s="131">
        <f t="shared" si="8"/>
        <v>0</v>
      </c>
      <c r="D200" s="131"/>
      <c r="E200" s="143"/>
      <c r="F200" s="144"/>
      <c r="G200" s="145"/>
      <c r="H200" s="143"/>
      <c r="I200" s="144"/>
      <c r="J200" s="145"/>
      <c r="K200" s="143"/>
      <c r="L200" s="145"/>
      <c r="M200" s="143"/>
      <c r="N200" s="145"/>
      <c r="O200" s="146"/>
      <c r="P200" s="146"/>
      <c r="Q200" s="143"/>
      <c r="R200" s="145"/>
      <c r="S200" s="143"/>
      <c r="T200" s="147"/>
    </row>
    <row r="201" spans="1:20" ht="12.75">
      <c r="A201" s="136"/>
      <c r="B201" s="131">
        <f t="shared" si="7"/>
        <v>0</v>
      </c>
      <c r="C201" s="131">
        <f t="shared" si="8"/>
        <v>0</v>
      </c>
      <c r="D201" s="131"/>
      <c r="E201" s="143"/>
      <c r="F201" s="144"/>
      <c r="G201" s="145"/>
      <c r="H201" s="143"/>
      <c r="I201" s="144"/>
      <c r="J201" s="145"/>
      <c r="K201" s="143"/>
      <c r="L201" s="145"/>
      <c r="M201" s="143"/>
      <c r="N201" s="145"/>
      <c r="O201" s="146"/>
      <c r="P201" s="146"/>
      <c r="Q201" s="143"/>
      <c r="R201" s="145"/>
      <c r="S201" s="143"/>
      <c r="T201" s="147"/>
    </row>
    <row r="202" spans="1:20" ht="13.5" thickBot="1">
      <c r="A202" s="137"/>
      <c r="B202" s="134">
        <f t="shared" si="7"/>
        <v>0</v>
      </c>
      <c r="C202" s="134">
        <f t="shared" si="8"/>
        <v>0</v>
      </c>
      <c r="D202" s="134"/>
      <c r="E202" s="148"/>
      <c r="F202" s="149"/>
      <c r="G202" s="150"/>
      <c r="H202" s="148"/>
      <c r="I202" s="149"/>
      <c r="J202" s="150"/>
      <c r="K202" s="148"/>
      <c r="L202" s="150"/>
      <c r="M202" s="148"/>
      <c r="N202" s="150"/>
      <c r="O202" s="151"/>
      <c r="P202" s="151"/>
      <c r="Q202" s="148"/>
      <c r="R202" s="150"/>
      <c r="S202" s="148"/>
      <c r="T202" s="152"/>
    </row>
  </sheetData>
  <sheetProtection sheet="1" objects="1" scenarios="1"/>
  <mergeCells count="12">
    <mergeCell ref="E1:G1"/>
    <mergeCell ref="H1:J1"/>
    <mergeCell ref="K1:L1"/>
    <mergeCell ref="A1:A2"/>
    <mergeCell ref="B1:B2"/>
    <mergeCell ref="C1:C2"/>
    <mergeCell ref="D1:D2"/>
    <mergeCell ref="Q1:R1"/>
    <mergeCell ref="S1:T1"/>
    <mergeCell ref="M1:N1"/>
    <mergeCell ref="O1:O2"/>
    <mergeCell ref="P1:P2"/>
  </mergeCells>
  <conditionalFormatting sqref="A3:T202">
    <cfRule type="expression" priority="1" dxfId="4" stopIfTrue="1">
      <formula>IF(ROUNDUP(ROW()/2,0)=ROUNDDOWN(ROW()/2,0),1,0)</formula>
    </cfRule>
  </conditionalFormatting>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Sheet6"/>
  <dimension ref="B1:AD230"/>
  <sheetViews>
    <sheetView workbookViewId="0" topLeftCell="A2">
      <selection activeCell="I4" sqref="I4"/>
    </sheetView>
  </sheetViews>
  <sheetFormatPr defaultColWidth="9.140625" defaultRowHeight="12.75"/>
  <cols>
    <col min="1" max="1" width="2.28125" style="0" customWidth="1"/>
    <col min="2" max="2" width="12.28125" style="0" customWidth="1"/>
    <col min="3" max="3" width="6.00390625" style="0" customWidth="1"/>
    <col min="4" max="4" width="3.28125" style="0" customWidth="1"/>
    <col min="5" max="5" width="13.7109375" style="0" bestFit="1" customWidth="1"/>
    <col min="6" max="6" width="7.421875" style="0" bestFit="1" customWidth="1"/>
    <col min="7" max="7" width="2.8515625" style="0" customWidth="1"/>
    <col min="8" max="8" width="11.28125" style="0" bestFit="1" customWidth="1"/>
    <col min="9" max="9" width="14.00390625" style="0" bestFit="1" customWidth="1"/>
    <col min="10" max="10" width="3.140625" style="0" customWidth="1"/>
    <col min="11" max="11" width="14.421875" style="0" bestFit="1" customWidth="1"/>
    <col min="12" max="12" width="13.7109375" style="0" customWidth="1"/>
    <col min="13" max="13" width="4.8515625" style="0" customWidth="1"/>
    <col min="14" max="14" width="11.140625" style="0" bestFit="1" customWidth="1"/>
    <col min="15" max="15" width="14.00390625" style="0" bestFit="1" customWidth="1"/>
    <col min="16" max="16" width="10.421875" style="0" bestFit="1" customWidth="1"/>
    <col min="17" max="17" width="27.00390625" style="0" bestFit="1" customWidth="1"/>
    <col min="18" max="18" width="18.57421875" style="0" customWidth="1"/>
    <col min="19" max="19" width="13.140625" style="0" bestFit="1" customWidth="1"/>
    <col min="20" max="20" width="13.28125" style="0" bestFit="1" customWidth="1"/>
    <col min="21" max="21" width="11.421875" style="0" bestFit="1" customWidth="1"/>
    <col min="22" max="22" width="13.140625" style="0" bestFit="1" customWidth="1"/>
    <col min="23" max="23" width="10.140625" style="0" customWidth="1"/>
    <col min="30" max="30" width="113.57421875" style="0" bestFit="1" customWidth="1"/>
  </cols>
  <sheetData>
    <row r="1" spans="17:30" ht="15.75">
      <c r="Q1" t="s">
        <v>19</v>
      </c>
      <c r="R1" t="s">
        <v>80</v>
      </c>
      <c r="S1" t="s">
        <v>99</v>
      </c>
      <c r="T1" t="s">
        <v>79</v>
      </c>
      <c r="U1" t="s">
        <v>81</v>
      </c>
      <c r="V1" t="s">
        <v>6</v>
      </c>
      <c r="AA1" s="42" t="s">
        <v>59</v>
      </c>
      <c r="AB1" s="43" t="s">
        <v>58</v>
      </c>
      <c r="AC1" s="43" t="s">
        <v>19</v>
      </c>
      <c r="AD1" s="44" t="s">
        <v>60</v>
      </c>
    </row>
    <row r="2" spans="16:30" ht="13.5" thickBot="1">
      <c r="P2" t="s">
        <v>72</v>
      </c>
      <c r="Q2" t="s">
        <v>106</v>
      </c>
      <c r="R2">
        <v>6</v>
      </c>
      <c r="S2">
        <v>3</v>
      </c>
      <c r="T2">
        <f>5+S2*5</f>
        <v>20</v>
      </c>
      <c r="U2">
        <f>S2*-1</f>
        <v>-3</v>
      </c>
      <c r="V2">
        <f>8-S2</f>
        <v>5</v>
      </c>
      <c r="W2" t="s">
        <v>117</v>
      </c>
      <c r="AA2" s="49" t="s">
        <v>66</v>
      </c>
      <c r="AB2" s="50" t="s">
        <v>61</v>
      </c>
      <c r="AC2" s="50" t="s">
        <v>56</v>
      </c>
      <c r="AD2" s="51" t="str">
        <f>CONCATENATE($AB2," - ",$AA2)</f>
        <v>Warning! Sum of torso areas must be 12 or less - MSG001</v>
      </c>
    </row>
    <row r="3" spans="2:30" ht="12.75">
      <c r="B3" s="97" t="s">
        <v>77</v>
      </c>
      <c r="C3" s="98" t="s">
        <v>11</v>
      </c>
      <c r="E3" s="97" t="s">
        <v>8</v>
      </c>
      <c r="F3" s="98" t="s">
        <v>4</v>
      </c>
      <c r="H3" s="97" t="s">
        <v>7</v>
      </c>
      <c r="I3" s="98" t="s">
        <v>12</v>
      </c>
      <c r="K3" s="97" t="s">
        <v>10</v>
      </c>
      <c r="L3" s="98" t="s">
        <v>6</v>
      </c>
      <c r="N3" s="97" t="s">
        <v>46</v>
      </c>
      <c r="O3" s="98" t="s">
        <v>78</v>
      </c>
      <c r="P3" t="s">
        <v>73</v>
      </c>
      <c r="Q3" t="s">
        <v>96</v>
      </c>
      <c r="R3">
        <v>5</v>
      </c>
      <c r="S3">
        <v>4</v>
      </c>
      <c r="T3">
        <f>5+S3*5</f>
        <v>25</v>
      </c>
      <c r="U3">
        <f>S3*-1</f>
        <v>-4</v>
      </c>
      <c r="V3">
        <f>8-S3</f>
        <v>4</v>
      </c>
      <c r="W3" t="s">
        <v>116</v>
      </c>
      <c r="AA3" s="45" t="s">
        <v>67</v>
      </c>
      <c r="AB3" s="46" t="s">
        <v>62</v>
      </c>
      <c r="AC3" s="46" t="s">
        <v>56</v>
      </c>
      <c r="AD3" s="47" t="str">
        <f aca="true" t="shared" si="0" ref="AD3:AD66">CONCATENATE($AB3," - ",$AA3)</f>
        <v>Warning! Sum of limb areas must be 8 or less - MSG002</v>
      </c>
    </row>
    <row r="4" spans="2:30" ht="12.75">
      <c r="B4" s="90">
        <v>1</v>
      </c>
      <c r="C4" s="94">
        <f aca="true" t="shared" si="1" ref="C4:C22">(B4*0.8)/40</f>
        <v>0.02</v>
      </c>
      <c r="E4" s="90">
        <v>1</v>
      </c>
      <c r="F4" s="94">
        <f>0.125*(E4+2)</f>
        <v>0.375</v>
      </c>
      <c r="H4" s="90">
        <v>1</v>
      </c>
      <c r="I4" s="94">
        <f>((H4*-0.4)/20)+0.05</f>
        <v>0.030000000000000002</v>
      </c>
      <c r="K4" s="90">
        <v>1</v>
      </c>
      <c r="L4" s="99">
        <f>K4*0.035</f>
        <v>0.035</v>
      </c>
      <c r="N4" s="90">
        <v>1</v>
      </c>
      <c r="O4" s="94">
        <v>0.25</v>
      </c>
      <c r="P4" t="s">
        <v>74</v>
      </c>
      <c r="Q4" t="s">
        <v>95</v>
      </c>
      <c r="R4">
        <v>4</v>
      </c>
      <c r="S4">
        <v>5</v>
      </c>
      <c r="T4">
        <f>5+S4*5</f>
        <v>30</v>
      </c>
      <c r="U4">
        <f>S4*-1</f>
        <v>-5</v>
      </c>
      <c r="V4">
        <f>8-S4</f>
        <v>3</v>
      </c>
      <c r="W4" t="s">
        <v>115</v>
      </c>
      <c r="AA4" s="52" t="s">
        <v>68</v>
      </c>
      <c r="AB4" s="53" t="s">
        <v>63</v>
      </c>
      <c r="AC4" s="53" t="s">
        <v>57</v>
      </c>
      <c r="AD4" s="54" t="str">
        <f t="shared" si="0"/>
        <v>Instuctions: Key in the torso rating and limb rating for each material used. The results will be displayed in the totals box above - MSG003</v>
      </c>
    </row>
    <row r="5" spans="2:30" ht="12.75">
      <c r="B5" s="91">
        <v>2</v>
      </c>
      <c r="C5" s="95">
        <f t="shared" si="1"/>
        <v>0.04</v>
      </c>
      <c r="E5" s="91">
        <v>2</v>
      </c>
      <c r="F5" s="95">
        <f>0.125*(E5+2)</f>
        <v>0.5</v>
      </c>
      <c r="H5" s="91">
        <v>2</v>
      </c>
      <c r="I5" s="95">
        <f aca="true" t="shared" si="2" ref="I5:I23">((H5*-0.4)/20)+0.05</f>
        <v>0.010000000000000002</v>
      </c>
      <c r="K5" s="91">
        <v>2</v>
      </c>
      <c r="L5" s="100">
        <f>K5*0.035</f>
        <v>0.07</v>
      </c>
      <c r="N5" s="91">
        <v>2</v>
      </c>
      <c r="O5" s="95">
        <v>0.5</v>
      </c>
      <c r="P5" t="s">
        <v>75</v>
      </c>
      <c r="Q5" t="s">
        <v>97</v>
      </c>
      <c r="R5">
        <v>3</v>
      </c>
      <c r="S5">
        <v>6</v>
      </c>
      <c r="T5">
        <f>5+S5*5</f>
        <v>35</v>
      </c>
      <c r="U5">
        <f>S5*-1</f>
        <v>-6</v>
      </c>
      <c r="V5">
        <f>8-S5</f>
        <v>2</v>
      </c>
      <c r="W5" t="s">
        <v>114</v>
      </c>
      <c r="AA5" s="45"/>
      <c r="AB5" s="46"/>
      <c r="AC5" s="48"/>
      <c r="AD5" s="47" t="str">
        <f t="shared" si="0"/>
        <v> - </v>
      </c>
    </row>
    <row r="6" spans="2:30" ht="12.75">
      <c r="B6" s="92">
        <v>3</v>
      </c>
      <c r="C6" s="94">
        <f t="shared" si="1"/>
        <v>0.06000000000000001</v>
      </c>
      <c r="E6" s="92">
        <v>3</v>
      </c>
      <c r="F6" s="94">
        <f aca="true" t="shared" si="3" ref="F6:F23">0.125*(E6+2)</f>
        <v>0.625</v>
      </c>
      <c r="H6" s="92">
        <v>3</v>
      </c>
      <c r="I6" s="94">
        <f t="shared" si="2"/>
        <v>-0.010000000000000009</v>
      </c>
      <c r="K6" s="92">
        <v>3</v>
      </c>
      <c r="L6" s="99">
        <f>K6*0.033</f>
        <v>0.099</v>
      </c>
      <c r="N6" s="92">
        <v>3</v>
      </c>
      <c r="O6" s="94">
        <v>0.75</v>
      </c>
      <c r="P6" t="s">
        <v>76</v>
      </c>
      <c r="Q6" t="s">
        <v>98</v>
      </c>
      <c r="R6">
        <v>2</v>
      </c>
      <c r="S6">
        <v>8</v>
      </c>
      <c r="T6">
        <f>5+S6*5</f>
        <v>45</v>
      </c>
      <c r="U6">
        <f>S6*-1</f>
        <v>-8</v>
      </c>
      <c r="V6">
        <f>8-S6</f>
        <v>0</v>
      </c>
      <c r="AA6" s="52"/>
      <c r="AB6" s="53"/>
      <c r="AC6" s="55"/>
      <c r="AD6" s="54" t="str">
        <f t="shared" si="0"/>
        <v> - </v>
      </c>
    </row>
    <row r="7" spans="2:30" ht="12.75">
      <c r="B7" s="91">
        <v>4</v>
      </c>
      <c r="C7" s="95">
        <f t="shared" si="1"/>
        <v>0.08</v>
      </c>
      <c r="E7" s="91">
        <v>4</v>
      </c>
      <c r="F7" s="95">
        <f t="shared" si="3"/>
        <v>0.75</v>
      </c>
      <c r="H7" s="91">
        <v>4</v>
      </c>
      <c r="I7" s="95">
        <f t="shared" si="2"/>
        <v>-0.03</v>
      </c>
      <c r="K7" s="91">
        <v>4</v>
      </c>
      <c r="L7" s="100">
        <f>K7*0.033</f>
        <v>0.132</v>
      </c>
      <c r="N7" s="91">
        <v>4</v>
      </c>
      <c r="O7" s="95">
        <v>1</v>
      </c>
      <c r="AA7" s="45"/>
      <c r="AB7" s="46"/>
      <c r="AC7" s="48"/>
      <c r="AD7" s="47" t="str">
        <f t="shared" si="0"/>
        <v> - </v>
      </c>
    </row>
    <row r="8" spans="2:30" ht="12.75">
      <c r="B8" s="92">
        <v>5</v>
      </c>
      <c r="C8" s="94">
        <f t="shared" si="1"/>
        <v>0.1</v>
      </c>
      <c r="E8" s="92">
        <v>5</v>
      </c>
      <c r="F8" s="94">
        <f t="shared" si="3"/>
        <v>0.875</v>
      </c>
      <c r="H8" s="92">
        <v>5</v>
      </c>
      <c r="I8" s="94">
        <f t="shared" si="2"/>
        <v>-0.05</v>
      </c>
      <c r="K8" s="92">
        <v>5</v>
      </c>
      <c r="L8" s="99">
        <f>K8*0.031</f>
        <v>0.155</v>
      </c>
      <c r="N8" s="92">
        <v>5</v>
      </c>
      <c r="O8" s="94">
        <v>1.25</v>
      </c>
      <c r="AA8" s="52"/>
      <c r="AB8" s="53"/>
      <c r="AC8" s="55"/>
      <c r="AD8" s="54" t="str">
        <f t="shared" si="0"/>
        <v> - </v>
      </c>
    </row>
    <row r="9" spans="2:30" ht="12.75">
      <c r="B9" s="91">
        <v>6</v>
      </c>
      <c r="C9" s="95">
        <f t="shared" si="1"/>
        <v>0.12000000000000002</v>
      </c>
      <c r="E9" s="91">
        <v>6</v>
      </c>
      <c r="F9" s="95">
        <f t="shared" si="3"/>
        <v>1</v>
      </c>
      <c r="H9" s="91">
        <v>6</v>
      </c>
      <c r="I9" s="95">
        <f t="shared" si="2"/>
        <v>-0.07000000000000002</v>
      </c>
      <c r="K9" s="91">
        <v>6</v>
      </c>
      <c r="L9" s="100">
        <f>K9*0.031</f>
        <v>0.186</v>
      </c>
      <c r="N9" s="91">
        <v>6</v>
      </c>
      <c r="O9" s="95">
        <v>2.5</v>
      </c>
      <c r="AA9" s="45"/>
      <c r="AB9" s="46"/>
      <c r="AC9" s="48"/>
      <c r="AD9" s="47" t="str">
        <f t="shared" si="0"/>
        <v> - </v>
      </c>
    </row>
    <row r="10" spans="2:30" ht="12.75">
      <c r="B10" s="92">
        <v>7</v>
      </c>
      <c r="C10" s="94">
        <f t="shared" si="1"/>
        <v>0.14</v>
      </c>
      <c r="E10" s="92">
        <v>7</v>
      </c>
      <c r="F10" s="94">
        <f t="shared" si="3"/>
        <v>1.125</v>
      </c>
      <c r="H10" s="92">
        <v>7</v>
      </c>
      <c r="I10" s="94">
        <f t="shared" si="2"/>
        <v>-0.09000000000000001</v>
      </c>
      <c r="K10" s="92">
        <v>7</v>
      </c>
      <c r="L10" s="99">
        <f>K10*0.029</f>
        <v>0.203</v>
      </c>
      <c r="N10" s="92">
        <v>7</v>
      </c>
      <c r="O10" s="94">
        <v>5</v>
      </c>
      <c r="Q10" t="s">
        <v>85</v>
      </c>
      <c r="R10" t="s">
        <v>84</v>
      </c>
      <c r="AA10" s="52"/>
      <c r="AB10" s="53"/>
      <c r="AC10" s="55"/>
      <c r="AD10" s="54" t="str">
        <f t="shared" si="0"/>
        <v> - </v>
      </c>
    </row>
    <row r="11" spans="2:30" ht="12.75">
      <c r="B11" s="91">
        <v>8</v>
      </c>
      <c r="C11" s="95">
        <f t="shared" si="1"/>
        <v>0.16</v>
      </c>
      <c r="E11" s="91">
        <v>8</v>
      </c>
      <c r="F11" s="95">
        <f t="shared" si="3"/>
        <v>1.25</v>
      </c>
      <c r="H11" s="91">
        <v>8</v>
      </c>
      <c r="I11" s="95">
        <f t="shared" si="2"/>
        <v>-0.11</v>
      </c>
      <c r="K11" s="91">
        <v>8</v>
      </c>
      <c r="L11" s="100">
        <f>K11*0.029</f>
        <v>0.232</v>
      </c>
      <c r="N11" s="91">
        <v>8</v>
      </c>
      <c r="O11" s="95">
        <v>7.5</v>
      </c>
      <c r="R11" t="s">
        <v>90</v>
      </c>
      <c r="AA11" s="45"/>
      <c r="AB11" s="46"/>
      <c r="AC11" s="48"/>
      <c r="AD11" s="47" t="str">
        <f t="shared" si="0"/>
        <v> - </v>
      </c>
    </row>
    <row r="12" spans="2:30" ht="12.75">
      <c r="B12" s="92">
        <v>9</v>
      </c>
      <c r="C12" s="94">
        <f t="shared" si="1"/>
        <v>0.18</v>
      </c>
      <c r="E12" s="92">
        <v>9</v>
      </c>
      <c r="F12" s="94">
        <f t="shared" si="3"/>
        <v>1.375</v>
      </c>
      <c r="H12" s="92">
        <v>9</v>
      </c>
      <c r="I12" s="94">
        <f t="shared" si="2"/>
        <v>-0.13</v>
      </c>
      <c r="K12" s="92">
        <v>9</v>
      </c>
      <c r="L12" s="99">
        <f>K12*0.027</f>
        <v>0.243</v>
      </c>
      <c r="N12" s="92">
        <v>9</v>
      </c>
      <c r="O12" s="94">
        <v>10</v>
      </c>
      <c r="R12" t="s">
        <v>94</v>
      </c>
      <c r="AA12" s="52"/>
      <c r="AB12" s="53"/>
      <c r="AC12" s="55"/>
      <c r="AD12" s="54" t="str">
        <f t="shared" si="0"/>
        <v> - </v>
      </c>
    </row>
    <row r="13" spans="2:30" ht="13.5" thickBot="1">
      <c r="B13" s="91">
        <v>10</v>
      </c>
      <c r="C13" s="95">
        <f t="shared" si="1"/>
        <v>0.2</v>
      </c>
      <c r="E13" s="91">
        <v>10</v>
      </c>
      <c r="F13" s="95">
        <f t="shared" si="3"/>
        <v>1.5</v>
      </c>
      <c r="H13" s="91">
        <v>10</v>
      </c>
      <c r="I13" s="95">
        <f t="shared" si="2"/>
        <v>-0.15000000000000002</v>
      </c>
      <c r="K13" s="91">
        <v>10</v>
      </c>
      <c r="L13" s="100">
        <f>K13*0.027</f>
        <v>0.27</v>
      </c>
      <c r="N13" s="93">
        <v>10</v>
      </c>
      <c r="O13" s="96">
        <v>12.5</v>
      </c>
      <c r="AA13" s="45"/>
      <c r="AB13" s="46"/>
      <c r="AC13" s="48"/>
      <c r="AD13" s="47" t="str">
        <f t="shared" si="0"/>
        <v> - </v>
      </c>
    </row>
    <row r="14" spans="2:30" ht="12.75">
      <c r="B14" s="92">
        <v>11</v>
      </c>
      <c r="C14" s="94">
        <f t="shared" si="1"/>
        <v>0.22000000000000003</v>
      </c>
      <c r="E14" s="92">
        <v>11</v>
      </c>
      <c r="F14" s="94">
        <f t="shared" si="3"/>
        <v>1.625</v>
      </c>
      <c r="H14" s="92">
        <v>11</v>
      </c>
      <c r="I14" s="94">
        <f t="shared" si="2"/>
        <v>-0.17000000000000004</v>
      </c>
      <c r="K14" s="92">
        <v>11</v>
      </c>
      <c r="L14" s="99">
        <f>K14*0.026</f>
        <v>0.286</v>
      </c>
      <c r="Q14" t="s">
        <v>86</v>
      </c>
      <c r="R14" t="s">
        <v>101</v>
      </c>
      <c r="S14">
        <v>1</v>
      </c>
      <c r="AA14" s="52"/>
      <c r="AB14" s="53"/>
      <c r="AC14" s="55"/>
      <c r="AD14" s="54" t="str">
        <f t="shared" si="0"/>
        <v> - </v>
      </c>
    </row>
    <row r="15" spans="2:30" ht="12.75">
      <c r="B15" s="91">
        <v>12</v>
      </c>
      <c r="C15" s="95">
        <f t="shared" si="1"/>
        <v>0.24000000000000005</v>
      </c>
      <c r="E15" s="91">
        <v>12</v>
      </c>
      <c r="F15" s="95">
        <f t="shared" si="3"/>
        <v>1.75</v>
      </c>
      <c r="H15" s="91">
        <v>12</v>
      </c>
      <c r="I15" s="95">
        <f t="shared" si="2"/>
        <v>-0.19000000000000006</v>
      </c>
      <c r="K15" s="91">
        <v>12</v>
      </c>
      <c r="L15" s="100">
        <f>K15*0.026</f>
        <v>0.312</v>
      </c>
      <c r="R15" t="s">
        <v>35</v>
      </c>
      <c r="S15">
        <v>1</v>
      </c>
      <c r="AA15" s="45"/>
      <c r="AB15" s="46"/>
      <c r="AC15" s="48"/>
      <c r="AD15" s="47" t="str">
        <f t="shared" si="0"/>
        <v> - </v>
      </c>
    </row>
    <row r="16" spans="2:30" ht="12.75">
      <c r="B16" s="92">
        <v>13</v>
      </c>
      <c r="C16" s="94">
        <f t="shared" si="1"/>
        <v>0.26</v>
      </c>
      <c r="E16" s="92">
        <v>13</v>
      </c>
      <c r="F16" s="94">
        <f t="shared" si="3"/>
        <v>1.875</v>
      </c>
      <c r="H16" s="92">
        <v>13</v>
      </c>
      <c r="I16" s="94">
        <f t="shared" si="2"/>
        <v>-0.21000000000000002</v>
      </c>
      <c r="K16" s="92">
        <v>13</v>
      </c>
      <c r="L16" s="99">
        <f>K16*0.025</f>
        <v>0.325</v>
      </c>
      <c r="R16" t="s">
        <v>36</v>
      </c>
      <c r="S16">
        <v>1</v>
      </c>
      <c r="AA16" s="52"/>
      <c r="AB16" s="53"/>
      <c r="AC16" s="55"/>
      <c r="AD16" s="54" t="str">
        <f t="shared" si="0"/>
        <v> - </v>
      </c>
    </row>
    <row r="17" spans="2:30" ht="12.75">
      <c r="B17" s="91">
        <v>14</v>
      </c>
      <c r="C17" s="95">
        <f t="shared" si="1"/>
        <v>0.28</v>
      </c>
      <c r="E17" s="91">
        <v>14</v>
      </c>
      <c r="F17" s="95">
        <f t="shared" si="3"/>
        <v>2</v>
      </c>
      <c r="H17" s="91">
        <v>14</v>
      </c>
      <c r="I17" s="95">
        <f t="shared" si="2"/>
        <v>-0.23000000000000004</v>
      </c>
      <c r="K17" s="91">
        <v>14</v>
      </c>
      <c r="L17" s="100">
        <f>K17*0.025</f>
        <v>0.35000000000000003</v>
      </c>
      <c r="R17" t="s">
        <v>37</v>
      </c>
      <c r="S17">
        <v>1</v>
      </c>
      <c r="AA17" s="45"/>
      <c r="AB17" s="46"/>
      <c r="AC17" s="48"/>
      <c r="AD17" s="47" t="str">
        <f t="shared" si="0"/>
        <v> - </v>
      </c>
    </row>
    <row r="18" spans="2:30" ht="12.75">
      <c r="B18" s="92">
        <v>15</v>
      </c>
      <c r="C18" s="94">
        <f t="shared" si="1"/>
        <v>0.3</v>
      </c>
      <c r="E18" s="92">
        <v>15</v>
      </c>
      <c r="F18" s="94">
        <f t="shared" si="3"/>
        <v>2.125</v>
      </c>
      <c r="H18" s="92">
        <v>15</v>
      </c>
      <c r="I18" s="94">
        <f t="shared" si="2"/>
        <v>-0.25</v>
      </c>
      <c r="K18" s="92">
        <v>15</v>
      </c>
      <c r="L18" s="99">
        <f>K18*0.024</f>
        <v>0.36</v>
      </c>
      <c r="R18" t="s">
        <v>100</v>
      </c>
      <c r="S18">
        <v>6</v>
      </c>
      <c r="AA18" s="52"/>
      <c r="AB18" s="53"/>
      <c r="AC18" s="55"/>
      <c r="AD18" s="54" t="str">
        <f t="shared" si="0"/>
        <v> - </v>
      </c>
    </row>
    <row r="19" spans="2:30" ht="12.75">
      <c r="B19" s="91">
        <v>16</v>
      </c>
      <c r="C19" s="95">
        <f t="shared" si="1"/>
        <v>0.32</v>
      </c>
      <c r="E19" s="91">
        <v>16</v>
      </c>
      <c r="F19" s="95">
        <f t="shared" si="3"/>
        <v>2.25</v>
      </c>
      <c r="H19" s="91">
        <v>16</v>
      </c>
      <c r="I19" s="95">
        <f t="shared" si="2"/>
        <v>-0.27</v>
      </c>
      <c r="K19" s="91">
        <v>16</v>
      </c>
      <c r="L19" s="100">
        <f>K19*0.024</f>
        <v>0.384</v>
      </c>
      <c r="R19" t="s">
        <v>38</v>
      </c>
      <c r="S19">
        <v>5</v>
      </c>
      <c r="AA19" s="45"/>
      <c r="AB19" s="46"/>
      <c r="AC19" s="48"/>
      <c r="AD19" s="47" t="str">
        <f t="shared" si="0"/>
        <v> - </v>
      </c>
    </row>
    <row r="20" spans="2:30" ht="12.75">
      <c r="B20" s="92">
        <v>17</v>
      </c>
      <c r="C20" s="94">
        <f t="shared" si="1"/>
        <v>0.34</v>
      </c>
      <c r="E20" s="92">
        <v>17</v>
      </c>
      <c r="F20" s="94">
        <f t="shared" si="3"/>
        <v>2.375</v>
      </c>
      <c r="H20" s="92">
        <v>17</v>
      </c>
      <c r="I20" s="94">
        <f t="shared" si="2"/>
        <v>-0.29000000000000004</v>
      </c>
      <c r="K20" s="92">
        <v>17</v>
      </c>
      <c r="L20" s="99">
        <f>K20*0.023</f>
        <v>0.391</v>
      </c>
      <c r="R20" t="s">
        <v>39</v>
      </c>
      <c r="S20">
        <v>4</v>
      </c>
      <c r="AA20" s="52"/>
      <c r="AB20" s="53"/>
      <c r="AC20" s="55"/>
      <c r="AD20" s="54" t="str">
        <f t="shared" si="0"/>
        <v> - </v>
      </c>
    </row>
    <row r="21" spans="2:30" ht="12.75">
      <c r="B21" s="91">
        <v>18</v>
      </c>
      <c r="C21" s="95">
        <f t="shared" si="1"/>
        <v>0.36</v>
      </c>
      <c r="E21" s="91">
        <v>18</v>
      </c>
      <c r="F21" s="95">
        <f t="shared" si="3"/>
        <v>2.5</v>
      </c>
      <c r="H21" s="91">
        <v>18</v>
      </c>
      <c r="I21" s="95">
        <f t="shared" si="2"/>
        <v>-0.31</v>
      </c>
      <c r="K21" s="91">
        <v>18</v>
      </c>
      <c r="L21" s="100">
        <f>K21*0.023</f>
        <v>0.414</v>
      </c>
      <c r="R21" t="s">
        <v>33</v>
      </c>
      <c r="S21">
        <v>10</v>
      </c>
      <c r="AA21" s="45"/>
      <c r="AB21" s="46"/>
      <c r="AC21" s="48"/>
      <c r="AD21" s="47" t="str">
        <f t="shared" si="0"/>
        <v> - </v>
      </c>
    </row>
    <row r="22" spans="2:30" ht="12.75">
      <c r="B22" s="92">
        <v>19</v>
      </c>
      <c r="C22" s="94">
        <f t="shared" si="1"/>
        <v>0.38</v>
      </c>
      <c r="E22" s="92">
        <v>19</v>
      </c>
      <c r="F22" s="94">
        <f t="shared" si="3"/>
        <v>2.625</v>
      </c>
      <c r="H22" s="92">
        <v>19</v>
      </c>
      <c r="I22" s="94">
        <f t="shared" si="2"/>
        <v>-0.33</v>
      </c>
      <c r="K22" s="92">
        <v>19</v>
      </c>
      <c r="L22" s="99">
        <f>K22*0.023</f>
        <v>0.437</v>
      </c>
      <c r="R22" t="s">
        <v>34</v>
      </c>
      <c r="S22">
        <v>2</v>
      </c>
      <c r="AA22" s="52"/>
      <c r="AB22" s="53"/>
      <c r="AC22" s="53"/>
      <c r="AD22" s="54" t="str">
        <f t="shared" si="0"/>
        <v> - </v>
      </c>
    </row>
    <row r="23" spans="2:30" ht="13.5" thickBot="1">
      <c r="B23" s="93">
        <v>20</v>
      </c>
      <c r="C23" s="96">
        <f>(B23*0.8)/40</f>
        <v>0.4</v>
      </c>
      <c r="E23" s="93">
        <v>20</v>
      </c>
      <c r="F23" s="96">
        <f t="shared" si="3"/>
        <v>2.75</v>
      </c>
      <c r="H23" s="93">
        <v>20</v>
      </c>
      <c r="I23" s="96">
        <f t="shared" si="2"/>
        <v>-0.35000000000000003</v>
      </c>
      <c r="K23" s="93">
        <v>20</v>
      </c>
      <c r="L23" s="101">
        <f>K23*0.023</f>
        <v>0.45999999999999996</v>
      </c>
      <c r="R23" t="s">
        <v>101</v>
      </c>
      <c r="S23">
        <v>1</v>
      </c>
      <c r="AA23" s="45"/>
      <c r="AB23" s="46"/>
      <c r="AC23" s="46"/>
      <c r="AD23" s="47" t="str">
        <f t="shared" si="0"/>
        <v> - </v>
      </c>
    </row>
    <row r="24" spans="18:30" ht="12.75">
      <c r="R24" t="s">
        <v>102</v>
      </c>
      <c r="S24">
        <v>3</v>
      </c>
      <c r="AA24" s="52"/>
      <c r="AB24" s="53"/>
      <c r="AC24" s="53"/>
      <c r="AD24" s="54" t="str">
        <f t="shared" si="0"/>
        <v> - </v>
      </c>
    </row>
    <row r="25" spans="18:30" ht="12.75">
      <c r="R25" t="s">
        <v>103</v>
      </c>
      <c r="S25">
        <v>5</v>
      </c>
      <c r="AA25" s="45"/>
      <c r="AB25" s="46"/>
      <c r="AC25" s="48"/>
      <c r="AD25" s="47" t="str">
        <f t="shared" si="0"/>
        <v> - </v>
      </c>
    </row>
    <row r="26" spans="18:30" ht="12.75">
      <c r="R26" t="s">
        <v>104</v>
      </c>
      <c r="S26">
        <v>5</v>
      </c>
      <c r="AA26" s="52"/>
      <c r="AB26" s="53"/>
      <c r="AC26" s="55"/>
      <c r="AD26" s="54" t="str">
        <f t="shared" si="0"/>
        <v> - </v>
      </c>
    </row>
    <row r="27" spans="18:30" ht="12.75">
      <c r="R27" t="s">
        <v>41</v>
      </c>
      <c r="S27">
        <v>2</v>
      </c>
      <c r="AA27" s="45"/>
      <c r="AB27" s="46"/>
      <c r="AC27" s="48"/>
      <c r="AD27" s="47" t="str">
        <f t="shared" si="0"/>
        <v> - </v>
      </c>
    </row>
    <row r="28" spans="18:30" ht="12.75">
      <c r="R28" t="s">
        <v>105</v>
      </c>
      <c r="S28">
        <v>2</v>
      </c>
      <c r="AA28" s="52"/>
      <c r="AB28" s="53"/>
      <c r="AC28" s="55"/>
      <c r="AD28" s="54" t="str">
        <f t="shared" si="0"/>
        <v> - </v>
      </c>
    </row>
    <row r="29" spans="27:30" ht="13.5" thickBot="1">
      <c r="AA29" s="45"/>
      <c r="AB29" s="46"/>
      <c r="AC29" s="48"/>
      <c r="AD29" s="47" t="str">
        <f t="shared" si="0"/>
        <v> - </v>
      </c>
    </row>
    <row r="30" spans="2:30" ht="25.5">
      <c r="B30" s="128" t="s">
        <v>3</v>
      </c>
      <c r="C30" s="129" t="s">
        <v>65</v>
      </c>
      <c r="E30" s="128" t="s">
        <v>122</v>
      </c>
      <c r="F30" s="129" t="s">
        <v>65</v>
      </c>
      <c r="H30" s="128" t="s">
        <v>65</v>
      </c>
      <c r="I30" s="129" t="s">
        <v>55</v>
      </c>
      <c r="K30" s="128" t="s">
        <v>65</v>
      </c>
      <c r="L30" s="129" t="s">
        <v>31</v>
      </c>
      <c r="R30" t="s">
        <v>80</v>
      </c>
      <c r="S30" t="s">
        <v>99</v>
      </c>
      <c r="T30" t="s">
        <v>79</v>
      </c>
      <c r="U30" t="s">
        <v>81</v>
      </c>
      <c r="V30" t="s">
        <v>6</v>
      </c>
      <c r="AA30" s="52"/>
      <c r="AB30" s="53"/>
      <c r="AC30" s="55"/>
      <c r="AD30" s="54" t="str">
        <f t="shared" si="0"/>
        <v> - </v>
      </c>
    </row>
    <row r="31" spans="2:30" ht="12.75">
      <c r="B31" s="37" t="s">
        <v>123</v>
      </c>
      <c r="C31" s="35">
        <v>0</v>
      </c>
      <c r="E31" s="37" t="s">
        <v>124</v>
      </c>
      <c r="F31" s="35">
        <v>0</v>
      </c>
      <c r="H31" s="37">
        <f>IF('Armor Materials'!$A3="",0,IF('Armor Materials'!$G3="",0,IF('Armor Materials'!$G3&gt;0,'Armor Materials'!$G3,0)))</f>
        <v>1</v>
      </c>
      <c r="I31" s="35" t="str">
        <f>IF(H31&gt;0,'Armor Materials'!$A3,"")</f>
        <v>Padded</v>
      </c>
      <c r="K31" s="37">
        <f>IF('Armor Pieces'!$A3="",0,IF('Armor Pieces'!$D3="",0,IF('Armor Pieces'!$D3&gt;0,'Armor Pieces'!$D3,0)))</f>
        <v>1</v>
      </c>
      <c r="L31" s="35" t="str">
        <f>IF(K31&gt;0,'Armor Pieces'!$A3,"")</f>
        <v>Bracer</v>
      </c>
      <c r="Q31" t="s">
        <v>118</v>
      </c>
      <c r="R31">
        <v>5</v>
      </c>
      <c r="S31">
        <v>4</v>
      </c>
      <c r="T31">
        <f>5+S31*5</f>
        <v>25</v>
      </c>
      <c r="U31">
        <f>S31*-1</f>
        <v>-4</v>
      </c>
      <c r="V31">
        <f>8-S31</f>
        <v>4</v>
      </c>
      <c r="AA31" s="45"/>
      <c r="AB31" s="46"/>
      <c r="AC31" s="48"/>
      <c r="AD31" s="47" t="str">
        <f t="shared" si="0"/>
        <v> - </v>
      </c>
    </row>
    <row r="32" spans="2:30" ht="12.75">
      <c r="B32" s="38" t="str">
        <f>IF(ISNA(VLOOKUP(C32,tbl_materials_sorted,2,FALSE)=1),"",VLOOKUP(C32,tbl_materials_sorted,2,FALSE))</f>
        <v>Padded</v>
      </c>
      <c r="C32" s="36">
        <f>C31+1</f>
        <v>1</v>
      </c>
      <c r="E32" s="38" t="str">
        <f>IF(ISNA(VLOOKUP(F32,tbl_armor_pieces_sorted,2,FALSE)=1),"",VLOOKUP(F32,tbl_armor_pieces_sorted,2,FALSE))</f>
        <v>Bracer</v>
      </c>
      <c r="F32" s="36">
        <f>F31+1</f>
        <v>1</v>
      </c>
      <c r="H32" s="38">
        <f>IF('Armor Materials'!$A4="",0,IF('Armor Materials'!$G4="",0,IF('Armor Materials'!$G4&gt;0,'Armor Materials'!$G4,0)))</f>
        <v>2</v>
      </c>
      <c r="I32" s="36" t="str">
        <f>IF(H32&gt;0,'Armor Materials'!$A4,"")</f>
        <v>Leather</v>
      </c>
      <c r="K32" s="38">
        <f>IF('Armor Pieces'!$A4="",0,IF('Armor Pieces'!$D4="",0,IF('Armor Pieces'!$D4&gt;0,'Armor Pieces'!$D4,0)))</f>
        <v>2</v>
      </c>
      <c r="L32" s="36" t="str">
        <f>IF(K32&gt;0,'Armor Pieces'!$A4,"")</f>
        <v>Half-Manicae</v>
      </c>
      <c r="Q32" t="s">
        <v>74</v>
      </c>
      <c r="R32">
        <v>4</v>
      </c>
      <c r="S32">
        <v>5</v>
      </c>
      <c r="T32">
        <f>5+S32*5</f>
        <v>30</v>
      </c>
      <c r="U32">
        <f>S32*-1</f>
        <v>-5</v>
      </c>
      <c r="V32">
        <f>8-S32</f>
        <v>3</v>
      </c>
      <c r="AA32" s="52"/>
      <c r="AB32" s="53"/>
      <c r="AC32" s="55"/>
      <c r="AD32" s="54" t="str">
        <f t="shared" si="0"/>
        <v> - </v>
      </c>
    </row>
    <row r="33" spans="2:30" ht="12.75">
      <c r="B33" s="39" t="str">
        <f aca="true" t="shared" si="4" ref="B33:B96">IF(ISNA(VLOOKUP(C33,tbl_materials_sorted,2,FALSE)=1),"",VLOOKUP(C33,tbl_materials_sorted,2,FALSE))</f>
        <v>Leather</v>
      </c>
      <c r="C33" s="35">
        <f aca="true" t="shared" si="5" ref="C33:C96">C32+1</f>
        <v>2</v>
      </c>
      <c r="E33" s="39" t="str">
        <f aca="true" t="shared" si="6" ref="E33:E96">IF(ISNA(VLOOKUP(F33,tbl_armor_pieces_sorted,2,FALSE)=1),"",VLOOKUP(F33,tbl_armor_pieces_sorted,2,FALSE))</f>
        <v>Half-Manicae</v>
      </c>
      <c r="F33" s="35">
        <f aca="true" t="shared" si="7" ref="F33:F96">F32+1</f>
        <v>2</v>
      </c>
      <c r="H33" s="39">
        <f>IF('Armor Materials'!$A5="",0,IF('Armor Materials'!$G5="",0,IF('Armor Materials'!$G5&gt;0,'Armor Materials'!$G5,0)))</f>
        <v>3</v>
      </c>
      <c r="I33" s="35" t="str">
        <f>IF(H33&gt;0,'Armor Materials'!$A5,"")</f>
        <v>Studded Leather</v>
      </c>
      <c r="K33" s="39">
        <f>IF('Armor Pieces'!$A5="",0,IF('Armor Pieces'!$D5="",0,IF('Armor Pieces'!$D5&gt;0,'Armor Pieces'!$D5,0)))</f>
        <v>4</v>
      </c>
      <c r="L33" s="35" t="str">
        <f>IF(K33&gt;0,'Armor Pieces'!$A5,"")</f>
        <v>Tasset</v>
      </c>
      <c r="Q33" t="s">
        <v>75</v>
      </c>
      <c r="R33">
        <v>3</v>
      </c>
      <c r="S33">
        <v>7</v>
      </c>
      <c r="T33">
        <f>5+S33*5</f>
        <v>40</v>
      </c>
      <c r="U33">
        <f>S33*-1</f>
        <v>-7</v>
      </c>
      <c r="V33">
        <f>8-S33</f>
        <v>1</v>
      </c>
      <c r="AA33" s="45"/>
      <c r="AB33" s="46"/>
      <c r="AC33" s="48"/>
      <c r="AD33" s="47" t="str">
        <f t="shared" si="0"/>
        <v> - </v>
      </c>
    </row>
    <row r="34" spans="2:30" ht="12.75">
      <c r="B34" s="38" t="str">
        <f t="shared" si="4"/>
        <v>Studded Leather</v>
      </c>
      <c r="C34" s="36">
        <f t="shared" si="5"/>
        <v>3</v>
      </c>
      <c r="E34" s="38" t="str">
        <f t="shared" si="6"/>
        <v>Manicae</v>
      </c>
      <c r="F34" s="36">
        <f t="shared" si="7"/>
        <v>3</v>
      </c>
      <c r="H34" s="38">
        <f>IF('Armor Materials'!$A6="",0,IF('Armor Materials'!$G6="",0,IF('Armor Materials'!$G6&gt;0,'Armor Materials'!$G6,0)))</f>
        <v>4</v>
      </c>
      <c r="I34" s="36" t="str">
        <f>IF(H34&gt;0,'Armor Materials'!$A6,"")</f>
        <v>Hide</v>
      </c>
      <c r="K34" s="38">
        <f>IF('Armor Pieces'!$A6="",0,IF('Armor Pieces'!$D6="",0,IF('Armor Pieces'!$D6&gt;0,'Armor Pieces'!$D6,0)))</f>
        <v>5</v>
      </c>
      <c r="L34" s="36" t="str">
        <f>IF(K34&gt;0,'Armor Pieces'!$A6,"")</f>
        <v>Greave</v>
      </c>
      <c r="Q34" t="s">
        <v>119</v>
      </c>
      <c r="AA34" s="52"/>
      <c r="AB34" s="53"/>
      <c r="AC34" s="55"/>
      <c r="AD34" s="54" t="str">
        <f t="shared" si="0"/>
        <v> - </v>
      </c>
    </row>
    <row r="35" spans="2:30" ht="12.75">
      <c r="B35" s="39" t="str">
        <f t="shared" si="4"/>
        <v>Hide</v>
      </c>
      <c r="C35" s="35">
        <f t="shared" si="5"/>
        <v>4</v>
      </c>
      <c r="E35" s="39" t="str">
        <f t="shared" si="6"/>
        <v>Tasset</v>
      </c>
      <c r="F35" s="35">
        <f t="shared" si="7"/>
        <v>4</v>
      </c>
      <c r="H35" s="39">
        <f>IF('Armor Materials'!$A7="",0,IF('Armor Materials'!$G7="",0,IF('Armor Materials'!$G7&gt;0,'Armor Materials'!$G7,0)))</f>
        <v>5</v>
      </c>
      <c r="I35" s="35" t="str">
        <f>IF(H35&gt;0,'Armor Materials'!$A7,"")</f>
        <v>Scale Mail</v>
      </c>
      <c r="K35" s="39">
        <f>IF('Armor Pieces'!$A7="",0,IF('Armor Pieces'!$D7="",0,IF('Armor Pieces'!$D7&gt;0,'Armor Pieces'!$D7,0)))</f>
        <v>10</v>
      </c>
      <c r="L35" s="35" t="str">
        <f>IF(K35&gt;0,'Armor Pieces'!$A7,"")</f>
        <v>Half-shirt</v>
      </c>
      <c r="AA35" s="45"/>
      <c r="AB35" s="46"/>
      <c r="AC35" s="48"/>
      <c r="AD35" s="47" t="str">
        <f t="shared" si="0"/>
        <v> - </v>
      </c>
    </row>
    <row r="36" spans="2:30" ht="12.75">
      <c r="B36" s="38" t="str">
        <f t="shared" si="4"/>
        <v>Scale Mail</v>
      </c>
      <c r="C36" s="36">
        <f t="shared" si="5"/>
        <v>5</v>
      </c>
      <c r="E36" s="38" t="str">
        <f t="shared" si="6"/>
        <v>Greave</v>
      </c>
      <c r="F36" s="36">
        <f t="shared" si="7"/>
        <v>5</v>
      </c>
      <c r="H36" s="38">
        <f>IF('Armor Materials'!$A8="",0,IF('Armor Materials'!$G8="",0,IF('Armor Materials'!$G8&gt;0,'Armor Materials'!$G8,0)))</f>
        <v>6</v>
      </c>
      <c r="I36" s="36" t="str">
        <f>IF(H36&gt;0,'Armor Materials'!$A8,"")</f>
        <v>Chain Mail</v>
      </c>
      <c r="K36" s="38">
        <f>IF('Armor Pieces'!$A8="",0,IF('Armor Pieces'!$D8="",0,IF('Armor Pieces'!$D8&gt;0,'Armor Pieces'!$D8,0)))</f>
        <v>6</v>
      </c>
      <c r="L36" s="36" t="str">
        <f>IF(K36&gt;0,'Armor Pieces'!$A8,"")</f>
        <v>War Belt</v>
      </c>
      <c r="AA36" s="52"/>
      <c r="AB36" s="53"/>
      <c r="AC36" s="55"/>
      <c r="AD36" s="54" t="str">
        <f t="shared" si="0"/>
        <v> - </v>
      </c>
    </row>
    <row r="37" spans="2:30" ht="12.75">
      <c r="B37" s="39" t="str">
        <f t="shared" si="4"/>
        <v>Chain Mail</v>
      </c>
      <c r="C37" s="35">
        <f t="shared" si="5"/>
        <v>6</v>
      </c>
      <c r="E37" s="39" t="str">
        <f t="shared" si="6"/>
        <v>War Belt</v>
      </c>
      <c r="F37" s="35">
        <f t="shared" si="7"/>
        <v>6</v>
      </c>
      <c r="H37" s="39">
        <f>IF('Armor Materials'!$A9="",0,IF('Armor Materials'!$G9="",0,IF('Armor Materials'!$G9&gt;0,'Armor Materials'!$G9,0)))</f>
        <v>7</v>
      </c>
      <c r="I37" s="35" t="str">
        <f>IF(H37&gt;0,'Armor Materials'!$A9,"")</f>
        <v>Splint Mail</v>
      </c>
      <c r="K37" s="39">
        <f>IF('Armor Pieces'!$A9="",0,IF('Armor Pieces'!$D9="",0,IF('Armor Pieces'!$D9&gt;0,'Armor Pieces'!$D9,0)))</f>
        <v>7</v>
      </c>
      <c r="L37" s="35" t="str">
        <f>IF(K37&gt;0,'Armor Pieces'!$A9,"")</f>
        <v>War Kilt</v>
      </c>
      <c r="AA37" s="45"/>
      <c r="AB37" s="46"/>
      <c r="AC37" s="48"/>
      <c r="AD37" s="47" t="str">
        <f t="shared" si="0"/>
        <v> - </v>
      </c>
    </row>
    <row r="38" spans="2:30" ht="12.75">
      <c r="B38" s="38" t="str">
        <f t="shared" si="4"/>
        <v>Splint Mail</v>
      </c>
      <c r="C38" s="36">
        <f t="shared" si="5"/>
        <v>7</v>
      </c>
      <c r="E38" s="38" t="str">
        <f t="shared" si="6"/>
        <v>War Kilt</v>
      </c>
      <c r="F38" s="36">
        <f t="shared" si="7"/>
        <v>7</v>
      </c>
      <c r="H38" s="38">
        <f>IF('Armor Materials'!$A10="",0,IF('Armor Materials'!$G10="",0,IF('Armor Materials'!$G10&gt;0,'Armor Materials'!$G10,0)))</f>
        <v>8</v>
      </c>
      <c r="I38" s="36" t="str">
        <f>IF(H38&gt;0,'Armor Materials'!$A10,"")</f>
        <v>Banded Mail</v>
      </c>
      <c r="K38" s="38">
        <f>IF('Armor Pieces'!$A10="",0,IF('Armor Pieces'!$D10="",0,IF('Armor Pieces'!$D10&gt;0,'Armor Pieces'!$D10,0)))</f>
        <v>8</v>
      </c>
      <c r="L38" s="36" t="str">
        <f>IF(K38&gt;0,'Armor Pieces'!$A10,"")</f>
        <v>Breastplate</v>
      </c>
      <c r="AA38" s="52"/>
      <c r="AB38" s="53"/>
      <c r="AC38" s="55"/>
      <c r="AD38" s="54" t="str">
        <f t="shared" si="0"/>
        <v> - </v>
      </c>
    </row>
    <row r="39" spans="2:30" ht="12.75">
      <c r="B39" s="39" t="str">
        <f t="shared" si="4"/>
        <v>Banded Mail</v>
      </c>
      <c r="C39" s="35">
        <f t="shared" si="5"/>
        <v>8</v>
      </c>
      <c r="E39" s="39" t="str">
        <f t="shared" si="6"/>
        <v>Breastplate</v>
      </c>
      <c r="F39" s="35">
        <f t="shared" si="7"/>
        <v>8</v>
      </c>
      <c r="H39" s="39">
        <f>IF('Armor Materials'!$A11="",0,IF('Armor Materials'!$G11="",0,IF('Armor Materials'!$G11&gt;0,'Armor Materials'!$G11,0)))</f>
        <v>9</v>
      </c>
      <c r="I39" s="35" t="str">
        <f>IF(H39&gt;0,'Armor Materials'!$A11,"")</f>
        <v>Half Plate</v>
      </c>
      <c r="K39" s="39">
        <f>IF('Armor Pieces'!$A11="",0,IF('Armor Pieces'!$D11="",0,IF('Armor Pieces'!$D11&gt;0,'Armor Pieces'!$D11,0)))</f>
        <v>9</v>
      </c>
      <c r="L39" s="35" t="str">
        <f>IF(K39&gt;0,'Armor Pieces'!$A11,"")</f>
        <v>Faulder</v>
      </c>
      <c r="AA39" s="45"/>
      <c r="AB39" s="46"/>
      <c r="AC39" s="48"/>
      <c r="AD39" s="47" t="str">
        <f t="shared" si="0"/>
        <v> - </v>
      </c>
    </row>
    <row r="40" spans="2:30" ht="12.75">
      <c r="B40" s="38" t="str">
        <f t="shared" si="4"/>
        <v>Half Plate</v>
      </c>
      <c r="C40" s="36">
        <f t="shared" si="5"/>
        <v>9</v>
      </c>
      <c r="E40" s="38" t="str">
        <f t="shared" si="6"/>
        <v>Faulder</v>
      </c>
      <c r="F40" s="36">
        <f t="shared" si="7"/>
        <v>9</v>
      </c>
      <c r="H40" s="38">
        <f>IF('Armor Materials'!$A12="",0,IF('Armor Materials'!$G12="",0,IF('Armor Materials'!$G12&gt;0,'Armor Materials'!$G12,0)))</f>
        <v>10</v>
      </c>
      <c r="I40" s="36" t="str">
        <f>IF(H40&gt;0,'Armor Materials'!$A12,"")</f>
        <v>Full Plate</v>
      </c>
      <c r="K40" s="38">
        <f>IF('Armor Pieces'!$A12="",0,IF('Armor Pieces'!$D12="",0,IF('Armor Pieces'!$D12&gt;0,'Armor Pieces'!$D12,0)))</f>
        <v>15</v>
      </c>
      <c r="L40" s="36" t="str">
        <f>IF(K40&gt;0,'Armor Pieces'!$A12,"")</f>
        <v>Butt Plate</v>
      </c>
      <c r="AA40" s="52"/>
      <c r="AB40" s="53"/>
      <c r="AC40" s="55"/>
      <c r="AD40" s="54" t="str">
        <f t="shared" si="0"/>
        <v> - </v>
      </c>
    </row>
    <row r="41" spans="2:30" ht="12.75">
      <c r="B41" s="39" t="str">
        <f t="shared" si="4"/>
        <v>Full Plate</v>
      </c>
      <c r="C41" s="35">
        <f t="shared" si="5"/>
        <v>10</v>
      </c>
      <c r="E41" s="39" t="str">
        <f t="shared" si="6"/>
        <v>Half-shirt</v>
      </c>
      <c r="F41" s="35">
        <f t="shared" si="7"/>
        <v>10</v>
      </c>
      <c r="H41" s="39">
        <f>IF('Armor Materials'!$A13="",0,IF('Armor Materials'!$G13="",0,IF('Armor Materials'!$G13&gt;0,'Armor Materials'!$G13,0)))</f>
        <v>11</v>
      </c>
      <c r="I41" s="35" t="str">
        <f>IF(H41&gt;0,'Armor Materials'!$A13,"")</f>
        <v>Quilted</v>
      </c>
      <c r="K41" s="39">
        <f>IF('Armor Pieces'!$A13="",0,IF('Armor Pieces'!$D13="",0,IF('Armor Pieces'!$D13&gt;0,'Armor Pieces'!$D13,0)))</f>
        <v>5</v>
      </c>
      <c r="L41" s="35" t="str">
        <f>IF(K41&gt;0,'Armor Pieces'!$A13,"")</f>
        <v>War Plate</v>
      </c>
      <c r="AA41" s="45"/>
      <c r="AB41" s="46"/>
      <c r="AC41" s="48"/>
      <c r="AD41" s="47" t="str">
        <f t="shared" si="0"/>
        <v> - </v>
      </c>
    </row>
    <row r="42" spans="2:30" ht="12.75">
      <c r="B42" s="38" t="str">
        <f t="shared" si="4"/>
        <v>Quilted</v>
      </c>
      <c r="C42" s="36">
        <f t="shared" si="5"/>
        <v>11</v>
      </c>
      <c r="E42" s="38" t="str">
        <f t="shared" si="6"/>
        <v>Front-Plate</v>
      </c>
      <c r="F42" s="36">
        <f t="shared" si="7"/>
        <v>11</v>
      </c>
      <c r="H42" s="38">
        <f>IF('Armor Materials'!$A14="",0,IF('Armor Materials'!$G14="",0,IF('Armor Materials'!$G14&gt;0,'Armor Materials'!$G14,0)))</f>
        <v>12</v>
      </c>
      <c r="I42" s="36" t="str">
        <f>IF(H42&gt;0,'Armor Materials'!$A14,"")</f>
        <v>Light Scale</v>
      </c>
      <c r="K42" s="38">
        <f>IF('Armor Pieces'!$A14="",0,IF('Armor Pieces'!$D14="",0,IF('Armor Pieces'!$D14&gt;0,'Armor Pieces'!$D14,0)))</f>
        <v>11</v>
      </c>
      <c r="L42" s="36" t="str">
        <f>IF(K42&gt;0,'Armor Pieces'!$A14,"")</f>
        <v>Front-Plate</v>
      </c>
      <c r="AA42" s="52"/>
      <c r="AB42" s="53"/>
      <c r="AC42" s="55"/>
      <c r="AD42" s="54" t="str">
        <f t="shared" si="0"/>
        <v> - </v>
      </c>
    </row>
    <row r="43" spans="2:30" ht="12.75">
      <c r="B43" s="39" t="str">
        <f t="shared" si="4"/>
        <v>Light Scale</v>
      </c>
      <c r="C43" s="35">
        <f t="shared" si="5"/>
        <v>12</v>
      </c>
      <c r="E43" s="39" t="str">
        <f t="shared" si="6"/>
        <v>Back-Plate</v>
      </c>
      <c r="F43" s="35">
        <f t="shared" si="7"/>
        <v>12</v>
      </c>
      <c r="H43" s="39">
        <f>IF('Armor Materials'!$A15="",0,IF('Armor Materials'!$G15="",0,IF('Armor Materials'!$G15&gt;0,'Armor Materials'!$G15,0)))</f>
        <v>13</v>
      </c>
      <c r="I43" s="35" t="str">
        <f>IF(H43&gt;0,'Armor Materials'!$A15,"")</f>
        <v>Light Brigandine</v>
      </c>
      <c r="K43" s="39">
        <f>IF('Armor Pieces'!$A15="",0,IF('Armor Pieces'!$D15="",0,IF('Armor Pieces'!$D15&gt;0,'Armor Pieces'!$D15,0)))</f>
        <v>12</v>
      </c>
      <c r="L43" s="35" t="str">
        <f>IF(K43&gt;0,'Armor Pieces'!$A15,"")</f>
        <v>Back-Plate</v>
      </c>
      <c r="AA43" s="45"/>
      <c r="AB43" s="46"/>
      <c r="AC43" s="46"/>
      <c r="AD43" s="47" t="str">
        <f t="shared" si="0"/>
        <v> - </v>
      </c>
    </row>
    <row r="44" spans="2:30" ht="12.75">
      <c r="B44" s="38" t="str">
        <f t="shared" si="4"/>
        <v>Light Brigandine</v>
      </c>
      <c r="C44" s="36">
        <f t="shared" si="5"/>
        <v>13</v>
      </c>
      <c r="E44" s="38" t="str">
        <f t="shared" si="6"/>
        <v>Girdle</v>
      </c>
      <c r="F44" s="36">
        <f t="shared" si="7"/>
        <v>13</v>
      </c>
      <c r="H44" s="38">
        <f>IF('Armor Materials'!$A16="",0,IF('Armor Materials'!$G16="",0,IF('Armor Materials'!$G16&gt;0,'Armor Materials'!$G16,0)))</f>
        <v>14</v>
      </c>
      <c r="I44" s="36" t="str">
        <f>IF(H44&gt;0,'Armor Materials'!$A16,"")</f>
        <v>Brigandine</v>
      </c>
      <c r="K44" s="38">
        <f>IF('Armor Pieces'!$A16="",0,IF('Armor Pieces'!$D16="",0,IF('Armor Pieces'!$D16&gt;0,'Armor Pieces'!$D16,0)))</f>
        <v>3</v>
      </c>
      <c r="L44" s="36" t="str">
        <f>IF(K44&gt;0,'Armor Pieces'!$A16,"")</f>
        <v>Manicae</v>
      </c>
      <c r="AA44" s="52"/>
      <c r="AB44" s="53"/>
      <c r="AC44" s="53"/>
      <c r="AD44" s="54" t="str">
        <f t="shared" si="0"/>
        <v> - </v>
      </c>
    </row>
    <row r="45" spans="2:30" ht="12.75">
      <c r="B45" s="39" t="str">
        <f t="shared" si="4"/>
        <v>Brigandine</v>
      </c>
      <c r="C45" s="35">
        <f t="shared" si="5"/>
        <v>14</v>
      </c>
      <c r="E45" s="39" t="str">
        <f t="shared" si="6"/>
        <v>Groin Piece</v>
      </c>
      <c r="F45" s="35">
        <f t="shared" si="7"/>
        <v>14</v>
      </c>
      <c r="H45" s="39">
        <f>IF('Armor Materials'!$A17="",0,IF('Armor Materials'!$G17="",0,IF('Armor Materials'!$G17&gt;0,'Armor Materials'!$G17,0)))</f>
        <v>15</v>
      </c>
      <c r="I45" s="35" t="str">
        <f>IF(H45&gt;0,'Armor Materials'!$A17,"")</f>
        <v>Laced</v>
      </c>
      <c r="K45" s="39">
        <f>IF('Armor Pieces'!$A17="",0,IF('Armor Pieces'!$D17="",0,IF('Armor Pieces'!$D17&gt;0,'Armor Pieces'!$D17,0)))</f>
        <v>13</v>
      </c>
      <c r="L45" s="35" t="str">
        <f>IF(K45&gt;0,'Armor Pieces'!$A17,"")</f>
        <v>Girdle</v>
      </c>
      <c r="AA45" s="45"/>
      <c r="AB45" s="46"/>
      <c r="AC45" s="48"/>
      <c r="AD45" s="47" t="str">
        <f t="shared" si="0"/>
        <v> - </v>
      </c>
    </row>
    <row r="46" spans="2:30" ht="12.75">
      <c r="B46" s="38" t="str">
        <f t="shared" si="4"/>
        <v>Laced</v>
      </c>
      <c r="C46" s="36">
        <f t="shared" si="5"/>
        <v>15</v>
      </c>
      <c r="E46" s="38" t="str">
        <f t="shared" si="6"/>
        <v>Butt Plate</v>
      </c>
      <c r="F46" s="36">
        <f t="shared" si="7"/>
        <v>15</v>
      </c>
      <c r="H46" s="38">
        <f>IF('Armor Materials'!$A18="",0,IF('Armor Materials'!$G18="",0,IF('Armor Materials'!$G18&gt;0,'Armor Materials'!$G18,0)))</f>
        <v>16</v>
      </c>
      <c r="I46" s="36" t="str">
        <f>IF(H46&gt;0,'Armor Materials'!$A18,"")</f>
        <v>Augmented Mail</v>
      </c>
      <c r="K46" s="38">
        <f>IF('Armor Pieces'!$A18="",0,IF('Armor Pieces'!$D18="",0,IF('Armor Pieces'!$D18&gt;0,'Armor Pieces'!$D18,0)))</f>
        <v>14</v>
      </c>
      <c r="L46" s="36" t="str">
        <f>IF(K46&gt;0,'Armor Pieces'!$A18,"")</f>
        <v>Groin Piece</v>
      </c>
      <c r="AA46" s="52"/>
      <c r="AB46" s="53"/>
      <c r="AC46" s="55"/>
      <c r="AD46" s="54" t="str">
        <f t="shared" si="0"/>
        <v> - </v>
      </c>
    </row>
    <row r="47" spans="2:30" ht="12.75">
      <c r="B47" s="39" t="str">
        <f t="shared" si="4"/>
        <v>Augmented Mail</v>
      </c>
      <c r="C47" s="35">
        <f t="shared" si="5"/>
        <v>16</v>
      </c>
      <c r="E47" s="39" t="str">
        <f t="shared" si="6"/>
        <v>One Arm</v>
      </c>
      <c r="F47" s="35">
        <f t="shared" si="7"/>
        <v>16</v>
      </c>
      <c r="H47" s="39">
        <f>IF('Armor Materials'!$A19="",0,IF('Armor Materials'!$G19="",0,IF('Armor Materials'!$G19&gt;0,'Armor Materials'!$G19,0)))</f>
        <v>17</v>
      </c>
      <c r="I47" s="35" t="str">
        <f>IF(H47&gt;0,'Armor Materials'!$A19,"")</f>
        <v>Bronze Plate</v>
      </c>
      <c r="K47" s="39">
        <f>IF('Armor Pieces'!$A19="",0,IF('Armor Pieces'!$D19="",0,IF('Armor Pieces'!$D19&gt;0,'Armor Pieces'!$D19,0)))</f>
        <v>16</v>
      </c>
      <c r="L47" s="35" t="str">
        <f>IF(K47&gt;0,'Armor Pieces'!$A19,"")</f>
        <v>One Arm</v>
      </c>
      <c r="AA47" s="45"/>
      <c r="AB47" s="46"/>
      <c r="AC47" s="48"/>
      <c r="AD47" s="47" t="str">
        <f t="shared" si="0"/>
        <v> - </v>
      </c>
    </row>
    <row r="48" spans="2:30" ht="12.75">
      <c r="B48" s="38" t="str">
        <f t="shared" si="4"/>
        <v>Bronze Plate</v>
      </c>
      <c r="C48" s="36">
        <f t="shared" si="5"/>
        <v>17</v>
      </c>
      <c r="E48" s="38" t="str">
        <f t="shared" si="6"/>
        <v>Two Arms</v>
      </c>
      <c r="F48" s="36">
        <f t="shared" si="7"/>
        <v>17</v>
      </c>
      <c r="H48" s="38">
        <f>IF('Armor Materials'!$A20="",0,IF('Armor Materials'!$G20="",0,IF('Armor Materials'!$G20&gt;0,'Armor Materials'!$G20,0)))</f>
        <v>0</v>
      </c>
      <c r="I48" s="36">
        <f>IF(H48&gt;0,'Armor Materials'!$A20,"")</f>
      </c>
      <c r="K48" s="38">
        <f>IF('Armor Pieces'!$A20="",0,IF('Armor Pieces'!$D20="",0,IF('Armor Pieces'!$D20&gt;0,'Armor Pieces'!$D20,0)))</f>
        <v>17</v>
      </c>
      <c r="L48" s="36" t="str">
        <f>IF(K48&gt;0,'Armor Pieces'!$A20,"")</f>
        <v>Two Arms</v>
      </c>
      <c r="AA48" s="52"/>
      <c r="AB48" s="53"/>
      <c r="AC48" s="55"/>
      <c r="AD48" s="54" t="str">
        <f t="shared" si="0"/>
        <v> - </v>
      </c>
    </row>
    <row r="49" spans="2:30" ht="12.75">
      <c r="B49" s="39">
        <f t="shared" si="4"/>
      </c>
      <c r="C49" s="35">
        <f t="shared" si="5"/>
        <v>18</v>
      </c>
      <c r="E49" s="39" t="str">
        <f t="shared" si="6"/>
        <v>One Leg</v>
      </c>
      <c r="F49" s="35">
        <f t="shared" si="7"/>
        <v>18</v>
      </c>
      <c r="H49" s="39">
        <f>IF('Armor Materials'!$A21="",0,IF('Armor Materials'!$G21="",0,IF('Armor Materials'!$G21&gt;0,'Armor Materials'!$G21,0)))</f>
        <v>0</v>
      </c>
      <c r="I49" s="35">
        <f>IF(H49&gt;0,'Armor Materials'!$A21,"")</f>
      </c>
      <c r="K49" s="39">
        <f>IF('Armor Pieces'!$A21="",0,IF('Armor Pieces'!$D21="",0,IF('Armor Pieces'!$D21&gt;0,'Armor Pieces'!$D21,0)))</f>
        <v>18</v>
      </c>
      <c r="L49" s="35" t="str">
        <f>IF(K49&gt;0,'Armor Pieces'!$A21,"")</f>
        <v>One Leg</v>
      </c>
      <c r="AA49" s="45"/>
      <c r="AB49" s="46"/>
      <c r="AC49" s="48"/>
      <c r="AD49" s="47" t="str">
        <f t="shared" si="0"/>
        <v> - </v>
      </c>
    </row>
    <row r="50" spans="2:30" ht="12.75">
      <c r="B50" s="38">
        <f t="shared" si="4"/>
      </c>
      <c r="C50" s="36">
        <f t="shared" si="5"/>
        <v>19</v>
      </c>
      <c r="E50" s="38" t="str">
        <f t="shared" si="6"/>
        <v>Two Legs</v>
      </c>
      <c r="F50" s="36">
        <f t="shared" si="7"/>
        <v>19</v>
      </c>
      <c r="H50" s="38">
        <f>IF('Armor Materials'!$A22="",0,IF('Armor Materials'!$G22="",0,IF('Armor Materials'!$G22&gt;0,'Armor Materials'!$G22,0)))</f>
        <v>0</v>
      </c>
      <c r="I50" s="36">
        <f>IF(H50&gt;0,'Armor Materials'!$A22,"")</f>
      </c>
      <c r="K50" s="38">
        <f>IF('Armor Pieces'!$A22="",0,IF('Armor Pieces'!$D22="",0,IF('Armor Pieces'!$D22&gt;0,'Armor Pieces'!$D22,0)))</f>
        <v>19</v>
      </c>
      <c r="L50" s="36" t="str">
        <f>IF(K50&gt;0,'Armor Pieces'!$A22,"")</f>
        <v>Two Legs</v>
      </c>
      <c r="AA50" s="52"/>
      <c r="AB50" s="53"/>
      <c r="AC50" s="55"/>
      <c r="AD50" s="54" t="str">
        <f t="shared" si="0"/>
        <v> - </v>
      </c>
    </row>
    <row r="51" spans="2:30" ht="12.75">
      <c r="B51" s="39">
        <f t="shared" si="4"/>
      </c>
      <c r="C51" s="35">
        <f t="shared" si="5"/>
        <v>20</v>
      </c>
      <c r="E51" s="39" t="str">
        <f t="shared" si="6"/>
        <v>Chest</v>
      </c>
      <c r="F51" s="35">
        <f t="shared" si="7"/>
        <v>20</v>
      </c>
      <c r="H51" s="39">
        <f>IF('Armor Materials'!$A23="",0,IF('Armor Materials'!$G23="",0,IF('Armor Materials'!$G23&gt;0,'Armor Materials'!$G23,0)))</f>
        <v>0</v>
      </c>
      <c r="I51" s="35">
        <f>IF(H51&gt;0,'Armor Materials'!$A23,"")</f>
      </c>
      <c r="K51" s="39">
        <f>IF('Armor Pieces'!$A23="",0,IF('Armor Pieces'!$D23="",0,IF('Armor Pieces'!$D23&gt;0,'Armor Pieces'!$D23,0)))</f>
        <v>20</v>
      </c>
      <c r="L51" s="35" t="str">
        <f>IF(K51&gt;0,'Armor Pieces'!$A23,"")</f>
        <v>Chest</v>
      </c>
      <c r="AA51" s="45"/>
      <c r="AB51" s="46"/>
      <c r="AC51" s="48"/>
      <c r="AD51" s="47" t="str">
        <f t="shared" si="0"/>
        <v> - </v>
      </c>
    </row>
    <row r="52" spans="2:30" ht="12.75">
      <c r="B52" s="38">
        <f t="shared" si="4"/>
      </c>
      <c r="C52" s="36">
        <f t="shared" si="5"/>
        <v>21</v>
      </c>
      <c r="E52" s="38" t="str">
        <f t="shared" si="6"/>
        <v>Full Suit</v>
      </c>
      <c r="F52" s="36">
        <f t="shared" si="7"/>
        <v>21</v>
      </c>
      <c r="H52" s="38">
        <f>IF('Armor Materials'!$A24="",0,IF('Armor Materials'!$G24="",0,IF('Armor Materials'!$G24&gt;0,'Armor Materials'!$G24,0)))</f>
        <v>0</v>
      </c>
      <c r="I52" s="36">
        <f>IF(H52&gt;0,'Armor Materials'!$A24,"")</f>
      </c>
      <c r="K52" s="38">
        <f>IF('Armor Pieces'!$A24="",0,IF('Armor Pieces'!$D24="",0,IF('Armor Pieces'!$D24&gt;0,'Armor Pieces'!$D24,0)))</f>
        <v>21</v>
      </c>
      <c r="L52" s="36" t="str">
        <f>IF(K52&gt;0,'Armor Pieces'!$A24,"")</f>
        <v>Full Suit</v>
      </c>
      <c r="AA52" s="52"/>
      <c r="AB52" s="53"/>
      <c r="AC52" s="55"/>
      <c r="AD52" s="54" t="str">
        <f t="shared" si="0"/>
        <v> - </v>
      </c>
    </row>
    <row r="53" spans="2:30" ht="12.75">
      <c r="B53" s="39">
        <f t="shared" si="4"/>
      </c>
      <c r="C53" s="35">
        <f t="shared" si="5"/>
        <v>22</v>
      </c>
      <c r="E53" s="39">
        <f t="shared" si="6"/>
      </c>
      <c r="F53" s="35">
        <f t="shared" si="7"/>
        <v>22</v>
      </c>
      <c r="H53" s="39">
        <f>IF('Armor Materials'!$A25="",0,IF('Armor Materials'!$G25="",0,IF('Armor Materials'!$G25&gt;0,'Armor Materials'!$G25,0)))</f>
        <v>0</v>
      </c>
      <c r="I53" s="35">
        <f>IF(H53&gt;0,'Armor Materials'!$A25,"")</f>
      </c>
      <c r="K53" s="39">
        <f>IF('Armor Pieces'!$A25="",0,IF('Armor Pieces'!$D25="",0,IF('Armor Pieces'!$D25&gt;0,'Armor Pieces'!$D25,0)))</f>
        <v>0</v>
      </c>
      <c r="L53" s="35">
        <f>IF(K53&gt;0,'Armor Pieces'!$A25,"")</f>
      </c>
      <c r="AA53" s="45"/>
      <c r="AB53" s="46"/>
      <c r="AC53" s="48"/>
      <c r="AD53" s="47" t="str">
        <f t="shared" si="0"/>
        <v> - </v>
      </c>
    </row>
    <row r="54" spans="2:30" ht="12.75">
      <c r="B54" s="38">
        <f t="shared" si="4"/>
      </c>
      <c r="C54" s="36">
        <f t="shared" si="5"/>
        <v>23</v>
      </c>
      <c r="E54" s="38">
        <f t="shared" si="6"/>
      </c>
      <c r="F54" s="36">
        <f t="shared" si="7"/>
        <v>23</v>
      </c>
      <c r="H54" s="38">
        <f>IF('Armor Materials'!$A26="",0,IF('Armor Materials'!$G26="",0,IF('Armor Materials'!$G26&gt;0,'Armor Materials'!$G26,0)))</f>
        <v>0</v>
      </c>
      <c r="I54" s="36">
        <f>IF(H54&gt;0,'Armor Materials'!$A26,"")</f>
      </c>
      <c r="K54" s="38">
        <f>IF('Armor Pieces'!$A26="",0,IF('Armor Pieces'!$D26="",0,IF('Armor Pieces'!$D26&gt;0,'Armor Pieces'!$D26,0)))</f>
        <v>0</v>
      </c>
      <c r="L54" s="36">
        <f>IF(K54&gt;0,'Armor Pieces'!$A26,"")</f>
      </c>
      <c r="AA54" s="52"/>
      <c r="AB54" s="53"/>
      <c r="AC54" s="55"/>
      <c r="AD54" s="54" t="str">
        <f t="shared" si="0"/>
        <v> - </v>
      </c>
    </row>
    <row r="55" spans="2:30" ht="12.75">
      <c r="B55" s="39">
        <f t="shared" si="4"/>
      </c>
      <c r="C55" s="35">
        <f t="shared" si="5"/>
        <v>24</v>
      </c>
      <c r="E55" s="39">
        <f t="shared" si="6"/>
      </c>
      <c r="F55" s="35">
        <f t="shared" si="7"/>
        <v>24</v>
      </c>
      <c r="H55" s="39">
        <f>IF('Armor Materials'!$A27="",0,IF('Armor Materials'!$G27="",0,IF('Armor Materials'!$G27&gt;0,'Armor Materials'!$G27,0)))</f>
        <v>0</v>
      </c>
      <c r="I55" s="35">
        <f>IF(H55&gt;0,'Armor Materials'!$A27,"")</f>
      </c>
      <c r="K55" s="39">
        <f>IF('Armor Pieces'!$A27="",0,IF('Armor Pieces'!$D27="",0,IF('Armor Pieces'!$D27&gt;0,'Armor Pieces'!$D27,0)))</f>
        <v>0</v>
      </c>
      <c r="L55" s="35">
        <f>IF(K55&gt;0,'Armor Pieces'!$A27,"")</f>
      </c>
      <c r="AA55" s="45"/>
      <c r="AB55" s="46"/>
      <c r="AC55" s="48"/>
      <c r="AD55" s="47" t="str">
        <f t="shared" si="0"/>
        <v> - </v>
      </c>
    </row>
    <row r="56" spans="2:30" ht="12.75">
      <c r="B56" s="38">
        <f t="shared" si="4"/>
      </c>
      <c r="C56" s="36">
        <f t="shared" si="5"/>
        <v>25</v>
      </c>
      <c r="E56" s="38">
        <f t="shared" si="6"/>
      </c>
      <c r="F56" s="36">
        <f t="shared" si="7"/>
        <v>25</v>
      </c>
      <c r="H56" s="38">
        <f>IF('Armor Materials'!$A28="",0,IF('Armor Materials'!$G28="",0,IF('Armor Materials'!$G28&gt;0,'Armor Materials'!$G28,0)))</f>
        <v>0</v>
      </c>
      <c r="I56" s="36">
        <f>IF(H56&gt;0,'Armor Materials'!$A28,"")</f>
      </c>
      <c r="K56" s="38">
        <f>IF('Armor Pieces'!$A28="",0,IF('Armor Pieces'!$D28="",0,IF('Armor Pieces'!$D28&gt;0,'Armor Pieces'!$D28,0)))</f>
        <v>0</v>
      </c>
      <c r="L56" s="36">
        <f>IF(K56&gt;0,'Armor Pieces'!$A28,"")</f>
      </c>
      <c r="AA56" s="52"/>
      <c r="AB56" s="53"/>
      <c r="AC56" s="55"/>
      <c r="AD56" s="54" t="str">
        <f t="shared" si="0"/>
        <v> - </v>
      </c>
    </row>
    <row r="57" spans="2:30" ht="12.75">
      <c r="B57" s="39">
        <f t="shared" si="4"/>
      </c>
      <c r="C57" s="35">
        <f t="shared" si="5"/>
        <v>26</v>
      </c>
      <c r="E57" s="39">
        <f t="shared" si="6"/>
      </c>
      <c r="F57" s="35">
        <f t="shared" si="7"/>
        <v>26</v>
      </c>
      <c r="H57" s="39">
        <f>IF('Armor Materials'!$A29="",0,IF('Armor Materials'!$G29="",0,IF('Armor Materials'!$G29&gt;0,'Armor Materials'!$G29,0)))</f>
        <v>0</v>
      </c>
      <c r="I57" s="35">
        <f>IF(H57&gt;0,'Armor Materials'!$A29,"")</f>
      </c>
      <c r="K57" s="39">
        <f>IF('Armor Pieces'!$A29="",0,IF('Armor Pieces'!$D29="",0,IF('Armor Pieces'!$D29&gt;0,'Armor Pieces'!$D29,0)))</f>
        <v>0</v>
      </c>
      <c r="L57" s="35">
        <f>IF(K57&gt;0,'Armor Pieces'!$A29,"")</f>
      </c>
      <c r="AA57" s="45"/>
      <c r="AB57" s="46"/>
      <c r="AC57" s="48"/>
      <c r="AD57" s="47" t="str">
        <f t="shared" si="0"/>
        <v> - </v>
      </c>
    </row>
    <row r="58" spans="2:30" ht="12.75">
      <c r="B58" s="38">
        <f t="shared" si="4"/>
      </c>
      <c r="C58" s="36">
        <f t="shared" si="5"/>
        <v>27</v>
      </c>
      <c r="E58" s="38">
        <f t="shared" si="6"/>
      </c>
      <c r="F58" s="36">
        <f t="shared" si="7"/>
        <v>27</v>
      </c>
      <c r="H58" s="38">
        <f>IF('Armor Materials'!$A30="",0,IF('Armor Materials'!$G30="",0,IF('Armor Materials'!$G30&gt;0,'Armor Materials'!$G30,0)))</f>
        <v>0</v>
      </c>
      <c r="I58" s="36">
        <f>IF(H58&gt;0,'Armor Materials'!$A30,"")</f>
      </c>
      <c r="K58" s="38">
        <f>IF('Armor Pieces'!$A30="",0,IF('Armor Pieces'!$D30="",0,IF('Armor Pieces'!$D30&gt;0,'Armor Pieces'!$D30,0)))</f>
        <v>0</v>
      </c>
      <c r="L58" s="36">
        <f>IF(K58&gt;0,'Armor Pieces'!$A30,"")</f>
      </c>
      <c r="AA58" s="52"/>
      <c r="AB58" s="53"/>
      <c r="AC58" s="55"/>
      <c r="AD58" s="54" t="str">
        <f t="shared" si="0"/>
        <v> - </v>
      </c>
    </row>
    <row r="59" spans="2:30" ht="12.75">
      <c r="B59" s="39">
        <f t="shared" si="4"/>
      </c>
      <c r="C59" s="35">
        <f t="shared" si="5"/>
        <v>28</v>
      </c>
      <c r="E59" s="39">
        <f t="shared" si="6"/>
      </c>
      <c r="F59" s="35">
        <f t="shared" si="7"/>
        <v>28</v>
      </c>
      <c r="H59" s="39">
        <f>IF('Armor Materials'!$A31="",0,IF('Armor Materials'!$G31="",0,IF('Armor Materials'!$G31&gt;0,'Armor Materials'!$G31,0)))</f>
        <v>0</v>
      </c>
      <c r="I59" s="35">
        <f>IF(H59&gt;0,'Armor Materials'!$A31,"")</f>
      </c>
      <c r="K59" s="39">
        <f>IF('Armor Pieces'!$A31="",0,IF('Armor Pieces'!$D31="",0,IF('Armor Pieces'!$D31&gt;0,'Armor Pieces'!$D31,0)))</f>
        <v>0</v>
      </c>
      <c r="L59" s="35">
        <f>IF(K59&gt;0,'Armor Pieces'!$A31,"")</f>
      </c>
      <c r="AA59" s="45"/>
      <c r="AB59" s="46"/>
      <c r="AC59" s="48"/>
      <c r="AD59" s="47" t="str">
        <f t="shared" si="0"/>
        <v> - </v>
      </c>
    </row>
    <row r="60" spans="2:30" ht="12.75">
      <c r="B60" s="38">
        <f t="shared" si="4"/>
      </c>
      <c r="C60" s="36">
        <f t="shared" si="5"/>
        <v>29</v>
      </c>
      <c r="E60" s="38">
        <f t="shared" si="6"/>
      </c>
      <c r="F60" s="36">
        <f t="shared" si="7"/>
        <v>29</v>
      </c>
      <c r="H60" s="38">
        <f>IF('Armor Materials'!$A32="",0,IF('Armor Materials'!$G32="",0,IF('Armor Materials'!$G32&gt;0,'Armor Materials'!$G32,0)))</f>
        <v>0</v>
      </c>
      <c r="I60" s="36">
        <f>IF(H60&gt;0,'Armor Materials'!$A32,"")</f>
      </c>
      <c r="K60" s="38">
        <f>IF('Armor Pieces'!$A32="",0,IF('Armor Pieces'!$D32="",0,IF('Armor Pieces'!$D32&gt;0,'Armor Pieces'!$D32,0)))</f>
        <v>0</v>
      </c>
      <c r="L60" s="36">
        <f>IF(K60&gt;0,'Armor Pieces'!$A32,"")</f>
      </c>
      <c r="AA60" s="52"/>
      <c r="AB60" s="53"/>
      <c r="AC60" s="55"/>
      <c r="AD60" s="54" t="str">
        <f t="shared" si="0"/>
        <v> - </v>
      </c>
    </row>
    <row r="61" spans="2:30" ht="12.75">
      <c r="B61" s="39">
        <f t="shared" si="4"/>
      </c>
      <c r="C61" s="35">
        <f t="shared" si="5"/>
        <v>30</v>
      </c>
      <c r="E61" s="39">
        <f t="shared" si="6"/>
      </c>
      <c r="F61" s="35">
        <f t="shared" si="7"/>
        <v>30</v>
      </c>
      <c r="H61" s="39">
        <f>IF('Armor Materials'!$A33="",0,IF('Armor Materials'!$G33="",0,IF('Armor Materials'!$G33&gt;0,'Armor Materials'!$G33,0)))</f>
        <v>0</v>
      </c>
      <c r="I61" s="35">
        <f>IF(H61&gt;0,'Armor Materials'!$A33,"")</f>
      </c>
      <c r="K61" s="39">
        <f>IF('Armor Pieces'!$A33="",0,IF('Armor Pieces'!$D33="",0,IF('Armor Pieces'!$D33&gt;0,'Armor Pieces'!$D33,0)))</f>
        <v>0</v>
      </c>
      <c r="L61" s="35">
        <f>IF(K61&gt;0,'Armor Pieces'!$A33,"")</f>
      </c>
      <c r="AA61" s="45"/>
      <c r="AB61" s="46"/>
      <c r="AC61" s="48"/>
      <c r="AD61" s="47" t="str">
        <f t="shared" si="0"/>
        <v> - </v>
      </c>
    </row>
    <row r="62" spans="2:30" ht="12.75">
      <c r="B62" s="38">
        <f t="shared" si="4"/>
      </c>
      <c r="C62" s="36">
        <f t="shared" si="5"/>
        <v>31</v>
      </c>
      <c r="E62" s="38">
        <f t="shared" si="6"/>
      </c>
      <c r="F62" s="36">
        <f t="shared" si="7"/>
        <v>31</v>
      </c>
      <c r="H62" s="38">
        <f>IF('Armor Materials'!$A34="",0,IF('Armor Materials'!$G34="",0,IF('Armor Materials'!$G34&gt;0,'Armor Materials'!$G34,0)))</f>
        <v>0</v>
      </c>
      <c r="I62" s="36">
        <f>IF(H62&gt;0,'Armor Materials'!$A34,"")</f>
      </c>
      <c r="K62" s="38">
        <f>IF('Armor Pieces'!$A34="",0,IF('Armor Pieces'!$D34="",0,IF('Armor Pieces'!$D34&gt;0,'Armor Pieces'!$D34,0)))</f>
        <v>0</v>
      </c>
      <c r="L62" s="36">
        <f>IF(K62&gt;0,'Armor Pieces'!$A34,"")</f>
      </c>
      <c r="AA62" s="52"/>
      <c r="AB62" s="53"/>
      <c r="AC62" s="53"/>
      <c r="AD62" s="54" t="str">
        <f t="shared" si="0"/>
        <v> - </v>
      </c>
    </row>
    <row r="63" spans="2:30" ht="12.75">
      <c r="B63" s="39">
        <f t="shared" si="4"/>
      </c>
      <c r="C63" s="35">
        <f t="shared" si="5"/>
        <v>32</v>
      </c>
      <c r="E63" s="39">
        <f t="shared" si="6"/>
      </c>
      <c r="F63" s="35">
        <f t="shared" si="7"/>
        <v>32</v>
      </c>
      <c r="H63" s="39">
        <f>IF('Armor Materials'!$A35="",0,IF('Armor Materials'!$G35="",0,IF('Armor Materials'!$G35&gt;0,'Armor Materials'!$G35,0)))</f>
        <v>0</v>
      </c>
      <c r="I63" s="35">
        <f>IF(H63&gt;0,'Armor Materials'!$A35,"")</f>
      </c>
      <c r="K63" s="39">
        <f>IF('Armor Pieces'!$A35="",0,IF('Armor Pieces'!$D35="",0,IF('Armor Pieces'!$D35&gt;0,'Armor Pieces'!$D35,0)))</f>
        <v>0</v>
      </c>
      <c r="L63" s="35">
        <f>IF(K63&gt;0,'Armor Pieces'!$A35,"")</f>
      </c>
      <c r="AA63" s="45"/>
      <c r="AB63" s="46"/>
      <c r="AC63" s="46"/>
      <c r="AD63" s="47" t="str">
        <f t="shared" si="0"/>
        <v> - </v>
      </c>
    </row>
    <row r="64" spans="2:30" ht="12.75">
      <c r="B64" s="38">
        <f t="shared" si="4"/>
      </c>
      <c r="C64" s="36">
        <f t="shared" si="5"/>
        <v>33</v>
      </c>
      <c r="E64" s="38">
        <f t="shared" si="6"/>
      </c>
      <c r="F64" s="36">
        <f t="shared" si="7"/>
        <v>33</v>
      </c>
      <c r="H64" s="38">
        <f>IF('Armor Materials'!$A36="",0,IF('Armor Materials'!$G36="",0,IF('Armor Materials'!$G36&gt;0,'Armor Materials'!$G36,0)))</f>
        <v>0</v>
      </c>
      <c r="I64" s="36">
        <f>IF(H64&gt;0,'Armor Materials'!$A36,"")</f>
      </c>
      <c r="K64" s="38">
        <f>IF('Armor Pieces'!$A36="",0,IF('Armor Pieces'!$D36="",0,IF('Armor Pieces'!$D36&gt;0,'Armor Pieces'!$D36,0)))</f>
        <v>0</v>
      </c>
      <c r="L64" s="36">
        <f>IF(K64&gt;0,'Armor Pieces'!$A36,"")</f>
      </c>
      <c r="AA64" s="52"/>
      <c r="AB64" s="53"/>
      <c r="AC64" s="53"/>
      <c r="AD64" s="54" t="str">
        <f t="shared" si="0"/>
        <v> - </v>
      </c>
    </row>
    <row r="65" spans="2:30" ht="12.75">
      <c r="B65" s="39">
        <f t="shared" si="4"/>
      </c>
      <c r="C65" s="35">
        <f t="shared" si="5"/>
        <v>34</v>
      </c>
      <c r="E65" s="39">
        <f t="shared" si="6"/>
      </c>
      <c r="F65" s="35">
        <f t="shared" si="7"/>
        <v>34</v>
      </c>
      <c r="H65" s="39">
        <f>IF('Armor Materials'!$A37="",0,IF('Armor Materials'!$G37="",0,IF('Armor Materials'!$G37&gt;0,'Armor Materials'!$G37,0)))</f>
        <v>0</v>
      </c>
      <c r="I65" s="35">
        <f>IF(H65&gt;0,'Armor Materials'!$A37,"")</f>
      </c>
      <c r="K65" s="39">
        <f>IF('Armor Pieces'!$A37="",0,IF('Armor Pieces'!$D37="",0,IF('Armor Pieces'!$D37&gt;0,'Armor Pieces'!$D37,0)))</f>
        <v>0</v>
      </c>
      <c r="L65" s="35">
        <f>IF(K65&gt;0,'Armor Pieces'!$A37,"")</f>
      </c>
      <c r="AA65" s="45"/>
      <c r="AB65" s="46"/>
      <c r="AC65" s="48"/>
      <c r="AD65" s="47" t="str">
        <f t="shared" si="0"/>
        <v> - </v>
      </c>
    </row>
    <row r="66" spans="2:30" ht="12.75">
      <c r="B66" s="38">
        <f t="shared" si="4"/>
      </c>
      <c r="C66" s="36">
        <f t="shared" si="5"/>
        <v>35</v>
      </c>
      <c r="E66" s="38">
        <f t="shared" si="6"/>
      </c>
      <c r="F66" s="36">
        <f t="shared" si="7"/>
        <v>35</v>
      </c>
      <c r="H66" s="38">
        <f>IF('Armor Materials'!$A38="",0,IF('Armor Materials'!$G38="",0,IF('Armor Materials'!$G38&gt;0,'Armor Materials'!$G38,0)))</f>
        <v>0</v>
      </c>
      <c r="I66" s="36">
        <f>IF(H66&gt;0,'Armor Materials'!$A38,"")</f>
      </c>
      <c r="K66" s="38">
        <f>IF('Armor Pieces'!$A38="",0,IF('Armor Pieces'!$D38="",0,IF('Armor Pieces'!$D38&gt;0,'Armor Pieces'!$D38,0)))</f>
        <v>0</v>
      </c>
      <c r="L66" s="36">
        <f>IF(K66&gt;0,'Armor Pieces'!$A38,"")</f>
      </c>
      <c r="AA66" s="52"/>
      <c r="AB66" s="53"/>
      <c r="AC66" s="55"/>
      <c r="AD66" s="54" t="str">
        <f t="shared" si="0"/>
        <v> - </v>
      </c>
    </row>
    <row r="67" spans="2:30" ht="12.75">
      <c r="B67" s="39">
        <f t="shared" si="4"/>
      </c>
      <c r="C67" s="35">
        <f t="shared" si="5"/>
        <v>36</v>
      </c>
      <c r="E67" s="39">
        <f t="shared" si="6"/>
      </c>
      <c r="F67" s="35">
        <f t="shared" si="7"/>
        <v>36</v>
      </c>
      <c r="H67" s="39">
        <f>IF('Armor Materials'!$A39="",0,IF('Armor Materials'!$G39="",0,IF('Armor Materials'!$G39&gt;0,'Armor Materials'!$G39,0)))</f>
        <v>0</v>
      </c>
      <c r="I67" s="35">
        <f>IF(H67&gt;0,'Armor Materials'!$A39,"")</f>
      </c>
      <c r="K67" s="39">
        <f>IF('Armor Pieces'!$A39="",0,IF('Armor Pieces'!$D39="",0,IF('Armor Pieces'!$D39&gt;0,'Armor Pieces'!$D39,0)))</f>
        <v>0</v>
      </c>
      <c r="L67" s="35">
        <f>IF(K67&gt;0,'Armor Pieces'!$A39,"")</f>
      </c>
      <c r="AA67" s="45"/>
      <c r="AB67" s="46"/>
      <c r="AC67" s="48"/>
      <c r="AD67" s="47" t="str">
        <f aca="true" t="shared" si="8" ref="AD67:AD130">CONCATENATE($AB67," - ",$AA67)</f>
        <v> - </v>
      </c>
    </row>
    <row r="68" spans="2:30" ht="12.75">
      <c r="B68" s="38">
        <f t="shared" si="4"/>
      </c>
      <c r="C68" s="36">
        <f t="shared" si="5"/>
        <v>37</v>
      </c>
      <c r="E68" s="38">
        <f t="shared" si="6"/>
      </c>
      <c r="F68" s="36">
        <f t="shared" si="7"/>
        <v>37</v>
      </c>
      <c r="H68" s="38">
        <f>IF('Armor Materials'!$A40="",0,IF('Armor Materials'!$G40="",0,IF('Armor Materials'!$G40&gt;0,'Armor Materials'!$G40,0)))</f>
        <v>0</v>
      </c>
      <c r="I68" s="36">
        <f>IF(H68&gt;0,'Armor Materials'!$A40,"")</f>
      </c>
      <c r="K68" s="38">
        <f>IF('Armor Pieces'!$A40="",0,IF('Armor Pieces'!$D40="",0,IF('Armor Pieces'!$D40&gt;0,'Armor Pieces'!$D40,0)))</f>
        <v>0</v>
      </c>
      <c r="L68" s="36">
        <f>IF(K68&gt;0,'Armor Pieces'!$A40,"")</f>
      </c>
      <c r="AA68" s="52"/>
      <c r="AB68" s="53"/>
      <c r="AC68" s="55"/>
      <c r="AD68" s="54" t="str">
        <f t="shared" si="8"/>
        <v> - </v>
      </c>
    </row>
    <row r="69" spans="2:30" ht="12.75">
      <c r="B69" s="39">
        <f t="shared" si="4"/>
      </c>
      <c r="C69" s="35">
        <f t="shared" si="5"/>
        <v>38</v>
      </c>
      <c r="E69" s="39">
        <f t="shared" si="6"/>
      </c>
      <c r="F69" s="35">
        <f t="shared" si="7"/>
        <v>38</v>
      </c>
      <c r="H69" s="39">
        <f>IF('Armor Materials'!$A41="",0,IF('Armor Materials'!$G41="",0,IF('Armor Materials'!$G41&gt;0,'Armor Materials'!$G41,0)))</f>
        <v>0</v>
      </c>
      <c r="I69" s="35">
        <f>IF(H69&gt;0,'Armor Materials'!$A41,"")</f>
      </c>
      <c r="K69" s="39">
        <f>IF('Armor Pieces'!$A41="",0,IF('Armor Pieces'!$D41="",0,IF('Armor Pieces'!$D41&gt;0,'Armor Pieces'!$D41,0)))</f>
        <v>0</v>
      </c>
      <c r="L69" s="35">
        <f>IF(K69&gt;0,'Armor Pieces'!$A41,"")</f>
      </c>
      <c r="AA69" s="45"/>
      <c r="AB69" s="46"/>
      <c r="AC69" s="48"/>
      <c r="AD69" s="47" t="str">
        <f t="shared" si="8"/>
        <v> - </v>
      </c>
    </row>
    <row r="70" spans="2:30" ht="12.75">
      <c r="B70" s="38">
        <f t="shared" si="4"/>
      </c>
      <c r="C70" s="36">
        <f t="shared" si="5"/>
        <v>39</v>
      </c>
      <c r="E70" s="38">
        <f t="shared" si="6"/>
      </c>
      <c r="F70" s="36">
        <f t="shared" si="7"/>
        <v>39</v>
      </c>
      <c r="H70" s="38">
        <f>IF('Armor Materials'!$A42="",0,IF('Armor Materials'!$G42="",0,IF('Armor Materials'!$G42&gt;0,'Armor Materials'!$G42,0)))</f>
        <v>0</v>
      </c>
      <c r="I70" s="36">
        <f>IF(H70&gt;0,'Armor Materials'!$A42,"")</f>
      </c>
      <c r="K70" s="38">
        <f>IF('Armor Pieces'!$A42="",0,IF('Armor Pieces'!$D42="",0,IF('Armor Pieces'!$D42&gt;0,'Armor Pieces'!$D42,0)))</f>
        <v>0</v>
      </c>
      <c r="L70" s="36">
        <f>IF(K70&gt;0,'Armor Pieces'!$A42,"")</f>
      </c>
      <c r="AA70" s="52"/>
      <c r="AB70" s="53"/>
      <c r="AC70" s="55"/>
      <c r="AD70" s="54" t="str">
        <f t="shared" si="8"/>
        <v> - </v>
      </c>
    </row>
    <row r="71" spans="2:30" ht="12.75">
      <c r="B71" s="39">
        <f t="shared" si="4"/>
      </c>
      <c r="C71" s="35">
        <f t="shared" si="5"/>
        <v>40</v>
      </c>
      <c r="E71" s="39">
        <f t="shared" si="6"/>
      </c>
      <c r="F71" s="35">
        <f t="shared" si="7"/>
        <v>40</v>
      </c>
      <c r="H71" s="39">
        <f>IF('Armor Materials'!$A43="",0,IF('Armor Materials'!$G43="",0,IF('Armor Materials'!$G43&gt;0,'Armor Materials'!$G43,0)))</f>
        <v>0</v>
      </c>
      <c r="I71" s="35">
        <f>IF(H71&gt;0,'Armor Materials'!$A43,"")</f>
      </c>
      <c r="K71" s="39">
        <f>IF('Armor Pieces'!$A43="",0,IF('Armor Pieces'!$D43="",0,IF('Armor Pieces'!$D43&gt;0,'Armor Pieces'!$D43,0)))</f>
        <v>0</v>
      </c>
      <c r="L71" s="35">
        <f>IF(K71&gt;0,'Armor Pieces'!$A43,"")</f>
      </c>
      <c r="AA71" s="45"/>
      <c r="AB71" s="46"/>
      <c r="AC71" s="48"/>
      <c r="AD71" s="47" t="str">
        <f t="shared" si="8"/>
        <v> - </v>
      </c>
    </row>
    <row r="72" spans="2:30" ht="12.75">
      <c r="B72" s="38">
        <f t="shared" si="4"/>
      </c>
      <c r="C72" s="36">
        <f t="shared" si="5"/>
        <v>41</v>
      </c>
      <c r="E72" s="38">
        <f t="shared" si="6"/>
      </c>
      <c r="F72" s="36">
        <f t="shared" si="7"/>
        <v>41</v>
      </c>
      <c r="H72" s="38">
        <f>IF('Armor Materials'!$A44="",0,IF('Armor Materials'!$G44="",0,IF('Armor Materials'!$G44&gt;0,'Armor Materials'!$G44,0)))</f>
        <v>0</v>
      </c>
      <c r="I72" s="36">
        <f>IF(H72&gt;0,'Armor Materials'!$A44,"")</f>
      </c>
      <c r="K72" s="38">
        <f>IF('Armor Pieces'!$A44="",0,IF('Armor Pieces'!$D44="",0,IF('Armor Pieces'!$D44&gt;0,'Armor Pieces'!$D44,0)))</f>
        <v>0</v>
      </c>
      <c r="L72" s="36">
        <f>IF(K72&gt;0,'Armor Pieces'!$A44,"")</f>
      </c>
      <c r="AA72" s="52"/>
      <c r="AB72" s="53"/>
      <c r="AC72" s="55"/>
      <c r="AD72" s="54" t="str">
        <f t="shared" si="8"/>
        <v> - </v>
      </c>
    </row>
    <row r="73" spans="2:30" ht="12.75">
      <c r="B73" s="39">
        <f t="shared" si="4"/>
      </c>
      <c r="C73" s="35">
        <f t="shared" si="5"/>
        <v>42</v>
      </c>
      <c r="E73" s="39">
        <f t="shared" si="6"/>
      </c>
      <c r="F73" s="35">
        <f t="shared" si="7"/>
        <v>42</v>
      </c>
      <c r="H73" s="39">
        <f>IF('Armor Materials'!$A45="",0,IF('Armor Materials'!$G45="",0,IF('Armor Materials'!$G45&gt;0,'Armor Materials'!$G45,0)))</f>
        <v>0</v>
      </c>
      <c r="I73" s="35">
        <f>IF(H73&gt;0,'Armor Materials'!$A45,"")</f>
      </c>
      <c r="K73" s="39">
        <f>IF('Armor Pieces'!$A45="",0,IF('Armor Pieces'!$D45="",0,IF('Armor Pieces'!$D45&gt;0,'Armor Pieces'!$D45,0)))</f>
        <v>0</v>
      </c>
      <c r="L73" s="35">
        <f>IF(K73&gt;0,'Armor Pieces'!$A45,"")</f>
      </c>
      <c r="AA73" s="45"/>
      <c r="AB73" s="46"/>
      <c r="AC73" s="48"/>
      <c r="AD73" s="47" t="str">
        <f t="shared" si="8"/>
        <v> - </v>
      </c>
    </row>
    <row r="74" spans="2:30" ht="12.75">
      <c r="B74" s="38">
        <f t="shared" si="4"/>
      </c>
      <c r="C74" s="36">
        <f t="shared" si="5"/>
        <v>43</v>
      </c>
      <c r="E74" s="38">
        <f t="shared" si="6"/>
      </c>
      <c r="F74" s="36">
        <f t="shared" si="7"/>
        <v>43</v>
      </c>
      <c r="H74" s="38">
        <f>IF('Armor Materials'!$A46="",0,IF('Armor Materials'!$G46="",0,IF('Armor Materials'!$G46&gt;0,'Armor Materials'!$G46,0)))</f>
        <v>0</v>
      </c>
      <c r="I74" s="36">
        <f>IF(H74&gt;0,'Armor Materials'!$A46,"")</f>
      </c>
      <c r="K74" s="38">
        <f>IF('Armor Pieces'!$A46="",0,IF('Armor Pieces'!$D46="",0,IF('Armor Pieces'!$D46&gt;0,'Armor Pieces'!$D46,0)))</f>
        <v>0</v>
      </c>
      <c r="L74" s="36">
        <f>IF(K74&gt;0,'Armor Pieces'!$A46,"")</f>
      </c>
      <c r="AA74" s="52"/>
      <c r="AB74" s="53"/>
      <c r="AC74" s="55"/>
      <c r="AD74" s="54" t="str">
        <f t="shared" si="8"/>
        <v> - </v>
      </c>
    </row>
    <row r="75" spans="2:30" ht="12.75">
      <c r="B75" s="39">
        <f t="shared" si="4"/>
      </c>
      <c r="C75" s="35">
        <f t="shared" si="5"/>
        <v>44</v>
      </c>
      <c r="E75" s="39">
        <f t="shared" si="6"/>
      </c>
      <c r="F75" s="35">
        <f t="shared" si="7"/>
        <v>44</v>
      </c>
      <c r="H75" s="39">
        <f>IF('Armor Materials'!$A47="",0,IF('Armor Materials'!$G47="",0,IF('Armor Materials'!$G47&gt;0,'Armor Materials'!$G47,0)))</f>
        <v>0</v>
      </c>
      <c r="I75" s="35">
        <f>IF(H75&gt;0,'Armor Materials'!$A47,"")</f>
      </c>
      <c r="K75" s="39">
        <f>IF('Armor Pieces'!$A47="",0,IF('Armor Pieces'!$D47="",0,IF('Armor Pieces'!$D47&gt;0,'Armor Pieces'!$D47,0)))</f>
        <v>0</v>
      </c>
      <c r="L75" s="35">
        <f>IF(K75&gt;0,'Armor Pieces'!$A47,"")</f>
      </c>
      <c r="AA75" s="45"/>
      <c r="AB75" s="46"/>
      <c r="AC75" s="48"/>
      <c r="AD75" s="47" t="str">
        <f t="shared" si="8"/>
        <v> - </v>
      </c>
    </row>
    <row r="76" spans="2:30" ht="12.75">
      <c r="B76" s="38">
        <f t="shared" si="4"/>
      </c>
      <c r="C76" s="36">
        <f t="shared" si="5"/>
        <v>45</v>
      </c>
      <c r="E76" s="38">
        <f t="shared" si="6"/>
      </c>
      <c r="F76" s="36">
        <f t="shared" si="7"/>
        <v>45</v>
      </c>
      <c r="H76" s="38">
        <f>IF('Armor Materials'!$A48="",0,IF('Armor Materials'!$G48="",0,IF('Armor Materials'!$G48&gt;0,'Armor Materials'!$G48,0)))</f>
        <v>0</v>
      </c>
      <c r="I76" s="36">
        <f>IF(H76&gt;0,'Armor Materials'!$A48,"")</f>
      </c>
      <c r="K76" s="38">
        <f>IF('Armor Pieces'!$A48="",0,IF('Armor Pieces'!$D48="",0,IF('Armor Pieces'!$D48&gt;0,'Armor Pieces'!$D48,0)))</f>
        <v>0</v>
      </c>
      <c r="L76" s="36">
        <f>IF(K76&gt;0,'Armor Pieces'!$A48,"")</f>
      </c>
      <c r="AA76" s="52"/>
      <c r="AB76" s="53"/>
      <c r="AC76" s="55"/>
      <c r="AD76" s="54" t="str">
        <f t="shared" si="8"/>
        <v> - </v>
      </c>
    </row>
    <row r="77" spans="2:30" ht="12.75">
      <c r="B77" s="39">
        <f t="shared" si="4"/>
      </c>
      <c r="C77" s="35">
        <f t="shared" si="5"/>
        <v>46</v>
      </c>
      <c r="E77" s="39">
        <f t="shared" si="6"/>
      </c>
      <c r="F77" s="35">
        <f t="shared" si="7"/>
        <v>46</v>
      </c>
      <c r="H77" s="39">
        <f>IF('Armor Materials'!$A49="",0,IF('Armor Materials'!$G49="",0,IF('Armor Materials'!$G49&gt;0,'Armor Materials'!$G49,0)))</f>
        <v>0</v>
      </c>
      <c r="I77" s="35">
        <f>IF(H77&gt;0,'Armor Materials'!$A49,"")</f>
      </c>
      <c r="K77" s="39">
        <f>IF('Armor Pieces'!$A49="",0,IF('Armor Pieces'!$D49="",0,IF('Armor Pieces'!$D49&gt;0,'Armor Pieces'!$D49,0)))</f>
        <v>0</v>
      </c>
      <c r="L77" s="35">
        <f>IF(K77&gt;0,'Armor Pieces'!$A49,"")</f>
      </c>
      <c r="AA77" s="45"/>
      <c r="AB77" s="46"/>
      <c r="AC77" s="48"/>
      <c r="AD77" s="47" t="str">
        <f t="shared" si="8"/>
        <v> - </v>
      </c>
    </row>
    <row r="78" spans="2:30" ht="12.75">
      <c r="B78" s="38">
        <f t="shared" si="4"/>
      </c>
      <c r="C78" s="36">
        <f t="shared" si="5"/>
        <v>47</v>
      </c>
      <c r="E78" s="38">
        <f t="shared" si="6"/>
      </c>
      <c r="F78" s="36">
        <f t="shared" si="7"/>
        <v>47</v>
      </c>
      <c r="H78" s="38">
        <f>IF('Armor Materials'!$A50="",0,IF('Armor Materials'!$G50="",0,IF('Armor Materials'!$G50&gt;0,'Armor Materials'!$G50,0)))</f>
        <v>0</v>
      </c>
      <c r="I78" s="36">
        <f>IF(H78&gt;0,'Armor Materials'!$A50,"")</f>
      </c>
      <c r="K78" s="38">
        <f>IF('Armor Pieces'!$A50="",0,IF('Armor Pieces'!$D50="",0,IF('Armor Pieces'!$D50&gt;0,'Armor Pieces'!$D50,0)))</f>
        <v>0</v>
      </c>
      <c r="L78" s="36">
        <f>IF(K78&gt;0,'Armor Pieces'!$A50,"")</f>
      </c>
      <c r="AA78" s="52"/>
      <c r="AB78" s="53"/>
      <c r="AC78" s="55"/>
      <c r="AD78" s="54" t="str">
        <f t="shared" si="8"/>
        <v> - </v>
      </c>
    </row>
    <row r="79" spans="2:30" ht="12.75">
      <c r="B79" s="39">
        <f t="shared" si="4"/>
      </c>
      <c r="C79" s="35">
        <f t="shared" si="5"/>
        <v>48</v>
      </c>
      <c r="E79" s="39">
        <f t="shared" si="6"/>
      </c>
      <c r="F79" s="35">
        <f t="shared" si="7"/>
        <v>48</v>
      </c>
      <c r="H79" s="39">
        <f>IF('Armor Materials'!$A51="",0,IF('Armor Materials'!$G51="",0,IF('Armor Materials'!$G51&gt;0,'Armor Materials'!$G51,0)))</f>
        <v>0</v>
      </c>
      <c r="I79" s="35">
        <f>IF(H79&gt;0,'Armor Materials'!$A51,"")</f>
      </c>
      <c r="K79" s="39">
        <f>IF('Armor Pieces'!$A51="",0,IF('Armor Pieces'!$D51="",0,IF('Armor Pieces'!$D51&gt;0,'Armor Pieces'!$D51,0)))</f>
        <v>0</v>
      </c>
      <c r="L79" s="35">
        <f>IF(K79&gt;0,'Armor Pieces'!$A51,"")</f>
      </c>
      <c r="AA79" s="45"/>
      <c r="AB79" s="46"/>
      <c r="AC79" s="48"/>
      <c r="AD79" s="47" t="str">
        <f t="shared" si="8"/>
        <v> - </v>
      </c>
    </row>
    <row r="80" spans="2:30" ht="12.75">
      <c r="B80" s="38">
        <f t="shared" si="4"/>
      </c>
      <c r="C80" s="36">
        <f t="shared" si="5"/>
        <v>49</v>
      </c>
      <c r="E80" s="38">
        <f t="shared" si="6"/>
      </c>
      <c r="F80" s="36">
        <f t="shared" si="7"/>
        <v>49</v>
      </c>
      <c r="H80" s="38">
        <f>IF('Armor Materials'!$A52="",0,IF('Armor Materials'!$G52="",0,IF('Armor Materials'!$G52&gt;0,'Armor Materials'!$G52,0)))</f>
        <v>0</v>
      </c>
      <c r="I80" s="36">
        <f>IF(H80&gt;0,'Armor Materials'!$A52,"")</f>
      </c>
      <c r="K80" s="38">
        <f>IF('Armor Pieces'!$A52="",0,IF('Armor Pieces'!$D52="",0,IF('Armor Pieces'!$D52&gt;0,'Armor Pieces'!$D52,0)))</f>
        <v>0</v>
      </c>
      <c r="L80" s="36">
        <f>IF(K80&gt;0,'Armor Pieces'!$A52,"")</f>
      </c>
      <c r="AA80" s="52"/>
      <c r="AB80" s="53"/>
      <c r="AC80" s="55"/>
      <c r="AD80" s="54" t="str">
        <f t="shared" si="8"/>
        <v> - </v>
      </c>
    </row>
    <row r="81" spans="2:30" ht="12.75">
      <c r="B81" s="39">
        <f t="shared" si="4"/>
      </c>
      <c r="C81" s="35">
        <f t="shared" si="5"/>
        <v>50</v>
      </c>
      <c r="E81" s="39">
        <f t="shared" si="6"/>
      </c>
      <c r="F81" s="35">
        <f t="shared" si="7"/>
        <v>50</v>
      </c>
      <c r="H81" s="39">
        <f>IF('Armor Materials'!$A53="",0,IF('Armor Materials'!$G53="",0,IF('Armor Materials'!$G53&gt;0,'Armor Materials'!$G53,0)))</f>
        <v>0</v>
      </c>
      <c r="I81" s="35">
        <f>IF(H81&gt;0,'Armor Materials'!$A53,"")</f>
      </c>
      <c r="K81" s="39">
        <f>IF('Armor Pieces'!$A53="",0,IF('Armor Pieces'!$D53="",0,IF('Armor Pieces'!$D53&gt;0,'Armor Pieces'!$D53,0)))</f>
        <v>0</v>
      </c>
      <c r="L81" s="35">
        <f>IF(K81&gt;0,'Armor Pieces'!$A53,"")</f>
      </c>
      <c r="AA81" s="45"/>
      <c r="AB81" s="46"/>
      <c r="AC81" s="48"/>
      <c r="AD81" s="47" t="str">
        <f t="shared" si="8"/>
        <v> - </v>
      </c>
    </row>
    <row r="82" spans="2:30" ht="12.75">
      <c r="B82" s="38">
        <f t="shared" si="4"/>
      </c>
      <c r="C82" s="36">
        <f t="shared" si="5"/>
        <v>51</v>
      </c>
      <c r="E82" s="38">
        <f t="shared" si="6"/>
      </c>
      <c r="F82" s="36">
        <f t="shared" si="7"/>
        <v>51</v>
      </c>
      <c r="H82" s="38">
        <f>IF('Armor Materials'!$A54="",0,IF('Armor Materials'!$G54="",0,IF('Armor Materials'!$G54&gt;0,'Armor Materials'!$G54,0)))</f>
        <v>0</v>
      </c>
      <c r="I82" s="36">
        <f>IF(H82&gt;0,'Armor Materials'!$A54,"")</f>
      </c>
      <c r="K82" s="38">
        <f>IF('Armor Pieces'!$A54="",0,IF('Armor Pieces'!$D54="",0,IF('Armor Pieces'!$D54&gt;0,'Armor Pieces'!$D54,0)))</f>
        <v>0</v>
      </c>
      <c r="L82" s="36">
        <f>IF(K82&gt;0,'Armor Pieces'!$A54,"")</f>
      </c>
      <c r="AA82" s="52"/>
      <c r="AB82" s="53"/>
      <c r="AC82" s="55"/>
      <c r="AD82" s="54" t="str">
        <f t="shared" si="8"/>
        <v> - </v>
      </c>
    </row>
    <row r="83" spans="2:30" ht="12.75">
      <c r="B83" s="39">
        <f t="shared" si="4"/>
      </c>
      <c r="C83" s="35">
        <f t="shared" si="5"/>
        <v>52</v>
      </c>
      <c r="E83" s="39">
        <f t="shared" si="6"/>
      </c>
      <c r="F83" s="35">
        <f t="shared" si="7"/>
        <v>52</v>
      </c>
      <c r="H83" s="39">
        <f>IF('Armor Materials'!$A55="",0,IF('Armor Materials'!$G55="",0,IF('Armor Materials'!$G55&gt;0,'Armor Materials'!$G55,0)))</f>
        <v>0</v>
      </c>
      <c r="I83" s="35">
        <f>IF(H83&gt;0,'Armor Materials'!$A55,"")</f>
      </c>
      <c r="K83" s="39">
        <f>IF('Armor Pieces'!$A55="",0,IF('Armor Pieces'!$D55="",0,IF('Armor Pieces'!$D55&gt;0,'Armor Pieces'!$D55,0)))</f>
        <v>0</v>
      </c>
      <c r="L83" s="35">
        <f>IF(K83&gt;0,'Armor Pieces'!$A55,"")</f>
      </c>
      <c r="AA83" s="45"/>
      <c r="AB83" s="46"/>
      <c r="AC83" s="46"/>
      <c r="AD83" s="47" t="str">
        <f t="shared" si="8"/>
        <v> - </v>
      </c>
    </row>
    <row r="84" spans="2:30" ht="12.75">
      <c r="B84" s="38">
        <f t="shared" si="4"/>
      </c>
      <c r="C84" s="36">
        <f t="shared" si="5"/>
        <v>53</v>
      </c>
      <c r="E84" s="38">
        <f t="shared" si="6"/>
      </c>
      <c r="F84" s="36">
        <f t="shared" si="7"/>
        <v>53</v>
      </c>
      <c r="H84" s="38">
        <f>IF('Armor Materials'!$A56="",0,IF('Armor Materials'!$G56="",0,IF('Armor Materials'!$G56&gt;0,'Armor Materials'!$G56,0)))</f>
        <v>0</v>
      </c>
      <c r="I84" s="36">
        <f>IF(H84&gt;0,'Armor Materials'!$A56,"")</f>
      </c>
      <c r="K84" s="38">
        <f>IF('Armor Pieces'!$A56="",0,IF('Armor Pieces'!$D56="",0,IF('Armor Pieces'!$D56&gt;0,'Armor Pieces'!$D56,0)))</f>
        <v>0</v>
      </c>
      <c r="L84" s="36">
        <f>IF(K84&gt;0,'Armor Pieces'!$A56,"")</f>
      </c>
      <c r="AA84" s="52"/>
      <c r="AB84" s="53"/>
      <c r="AC84" s="53"/>
      <c r="AD84" s="54" t="str">
        <f t="shared" si="8"/>
        <v> - </v>
      </c>
    </row>
    <row r="85" spans="2:30" ht="12.75">
      <c r="B85" s="39">
        <f t="shared" si="4"/>
      </c>
      <c r="C85" s="35">
        <f t="shared" si="5"/>
        <v>54</v>
      </c>
      <c r="E85" s="39">
        <f t="shared" si="6"/>
      </c>
      <c r="F85" s="35">
        <f t="shared" si="7"/>
        <v>54</v>
      </c>
      <c r="H85" s="39">
        <f>IF('Armor Materials'!$A57="",0,IF('Armor Materials'!$G57="",0,IF('Armor Materials'!$G57&gt;0,'Armor Materials'!$G57,0)))</f>
        <v>0</v>
      </c>
      <c r="I85" s="35">
        <f>IF(H85&gt;0,'Armor Materials'!$A57,"")</f>
      </c>
      <c r="K85" s="39">
        <f>IF('Armor Pieces'!$A57="",0,IF('Armor Pieces'!$D57="",0,IF('Armor Pieces'!$D57&gt;0,'Armor Pieces'!$D57,0)))</f>
        <v>0</v>
      </c>
      <c r="L85" s="35">
        <f>IF(K85&gt;0,'Armor Pieces'!$A57,"")</f>
      </c>
      <c r="AA85" s="45"/>
      <c r="AB85" s="46"/>
      <c r="AC85" s="48"/>
      <c r="AD85" s="47" t="str">
        <f t="shared" si="8"/>
        <v> - </v>
      </c>
    </row>
    <row r="86" spans="2:30" ht="12.75">
      <c r="B86" s="38">
        <f t="shared" si="4"/>
      </c>
      <c r="C86" s="36">
        <f t="shared" si="5"/>
        <v>55</v>
      </c>
      <c r="E86" s="38">
        <f t="shared" si="6"/>
      </c>
      <c r="F86" s="36">
        <f t="shared" si="7"/>
        <v>55</v>
      </c>
      <c r="H86" s="38">
        <f>IF('Armor Materials'!$A58="",0,IF('Armor Materials'!$G58="",0,IF('Armor Materials'!$G58&gt;0,'Armor Materials'!$G58,0)))</f>
        <v>0</v>
      </c>
      <c r="I86" s="36">
        <f>IF(H86&gt;0,'Armor Materials'!$A58,"")</f>
      </c>
      <c r="K86" s="38">
        <f>IF('Armor Pieces'!$A58="",0,IF('Armor Pieces'!$D58="",0,IF('Armor Pieces'!$D58&gt;0,'Armor Pieces'!$D58,0)))</f>
        <v>0</v>
      </c>
      <c r="L86" s="36">
        <f>IF(K86&gt;0,'Armor Pieces'!$A58,"")</f>
      </c>
      <c r="AA86" s="52"/>
      <c r="AB86" s="53"/>
      <c r="AC86" s="55"/>
      <c r="AD86" s="54" t="str">
        <f t="shared" si="8"/>
        <v> - </v>
      </c>
    </row>
    <row r="87" spans="2:30" ht="12.75">
      <c r="B87" s="39">
        <f t="shared" si="4"/>
      </c>
      <c r="C87" s="35">
        <f t="shared" si="5"/>
        <v>56</v>
      </c>
      <c r="E87" s="39">
        <f t="shared" si="6"/>
      </c>
      <c r="F87" s="35">
        <f t="shared" si="7"/>
        <v>56</v>
      </c>
      <c r="H87" s="39">
        <f>IF('Armor Materials'!$A59="",0,IF('Armor Materials'!$G59="",0,IF('Armor Materials'!$G59&gt;0,'Armor Materials'!$G59,0)))</f>
        <v>0</v>
      </c>
      <c r="I87" s="35">
        <f>IF(H87&gt;0,'Armor Materials'!$A59,"")</f>
      </c>
      <c r="K87" s="39">
        <f>IF('Armor Pieces'!$A59="",0,IF('Armor Pieces'!$D59="",0,IF('Armor Pieces'!$D59&gt;0,'Armor Pieces'!$D59,0)))</f>
        <v>0</v>
      </c>
      <c r="L87" s="35">
        <f>IF(K87&gt;0,'Armor Pieces'!$A59,"")</f>
      </c>
      <c r="AA87" s="45"/>
      <c r="AB87" s="46"/>
      <c r="AC87" s="48"/>
      <c r="AD87" s="47" t="str">
        <f t="shared" si="8"/>
        <v> - </v>
      </c>
    </row>
    <row r="88" spans="2:30" ht="12.75">
      <c r="B88" s="38">
        <f t="shared" si="4"/>
      </c>
      <c r="C88" s="36">
        <f t="shared" si="5"/>
        <v>57</v>
      </c>
      <c r="E88" s="38">
        <f t="shared" si="6"/>
      </c>
      <c r="F88" s="36">
        <f t="shared" si="7"/>
        <v>57</v>
      </c>
      <c r="H88" s="38">
        <f>IF('Armor Materials'!$A60="",0,IF('Armor Materials'!$G60="",0,IF('Armor Materials'!$G60&gt;0,'Armor Materials'!$G60,0)))</f>
        <v>0</v>
      </c>
      <c r="I88" s="36">
        <f>IF(H88&gt;0,'Armor Materials'!$A60,"")</f>
      </c>
      <c r="K88" s="38">
        <f>IF('Armor Pieces'!$A60="",0,IF('Armor Pieces'!$D60="",0,IF('Armor Pieces'!$D60&gt;0,'Armor Pieces'!$D60,0)))</f>
        <v>0</v>
      </c>
      <c r="L88" s="36">
        <f>IF(K88&gt;0,'Armor Pieces'!$A60,"")</f>
      </c>
      <c r="AA88" s="52"/>
      <c r="AB88" s="53"/>
      <c r="AC88" s="55"/>
      <c r="AD88" s="54" t="str">
        <f t="shared" si="8"/>
        <v> - </v>
      </c>
    </row>
    <row r="89" spans="2:30" ht="12.75">
      <c r="B89" s="39">
        <f t="shared" si="4"/>
      </c>
      <c r="C89" s="35">
        <f t="shared" si="5"/>
        <v>58</v>
      </c>
      <c r="E89" s="39">
        <f t="shared" si="6"/>
      </c>
      <c r="F89" s="35">
        <f t="shared" si="7"/>
        <v>58</v>
      </c>
      <c r="H89" s="39">
        <f>IF('Armor Materials'!$A61="",0,IF('Armor Materials'!$G61="",0,IF('Armor Materials'!$G61&gt;0,'Armor Materials'!$G61,0)))</f>
        <v>0</v>
      </c>
      <c r="I89" s="35">
        <f>IF(H89&gt;0,'Armor Materials'!$A61,"")</f>
      </c>
      <c r="K89" s="39">
        <f>IF('Armor Pieces'!$A61="",0,IF('Armor Pieces'!$D61="",0,IF('Armor Pieces'!$D61&gt;0,'Armor Pieces'!$D61,0)))</f>
        <v>0</v>
      </c>
      <c r="L89" s="35">
        <f>IF(K89&gt;0,'Armor Pieces'!$A61,"")</f>
      </c>
      <c r="AA89" s="45"/>
      <c r="AB89" s="46"/>
      <c r="AC89" s="48"/>
      <c r="AD89" s="47" t="str">
        <f t="shared" si="8"/>
        <v> - </v>
      </c>
    </row>
    <row r="90" spans="2:30" ht="12.75">
      <c r="B90" s="38">
        <f t="shared" si="4"/>
      </c>
      <c r="C90" s="36">
        <f t="shared" si="5"/>
        <v>59</v>
      </c>
      <c r="E90" s="38">
        <f t="shared" si="6"/>
      </c>
      <c r="F90" s="36">
        <f t="shared" si="7"/>
        <v>59</v>
      </c>
      <c r="H90" s="38">
        <f>IF('Armor Materials'!$A62="",0,IF('Armor Materials'!$G62="",0,IF('Armor Materials'!$G62&gt;0,'Armor Materials'!$G62,0)))</f>
        <v>0</v>
      </c>
      <c r="I90" s="36">
        <f>IF(H90&gt;0,'Armor Materials'!$A62,"")</f>
      </c>
      <c r="K90" s="38">
        <f>IF('Armor Pieces'!$A62="",0,IF('Armor Pieces'!$D62="",0,IF('Armor Pieces'!$D62&gt;0,'Armor Pieces'!$D62,0)))</f>
        <v>0</v>
      </c>
      <c r="L90" s="36">
        <f>IF(K90&gt;0,'Armor Pieces'!$A62,"")</f>
      </c>
      <c r="AA90" s="52"/>
      <c r="AB90" s="53"/>
      <c r="AC90" s="55"/>
      <c r="AD90" s="54" t="str">
        <f t="shared" si="8"/>
        <v> - </v>
      </c>
    </row>
    <row r="91" spans="2:30" ht="12.75">
      <c r="B91" s="39">
        <f t="shared" si="4"/>
      </c>
      <c r="C91" s="35">
        <f t="shared" si="5"/>
        <v>60</v>
      </c>
      <c r="E91" s="39">
        <f t="shared" si="6"/>
      </c>
      <c r="F91" s="35">
        <f t="shared" si="7"/>
        <v>60</v>
      </c>
      <c r="H91" s="39">
        <f>IF('Armor Materials'!$A63="",0,IF('Armor Materials'!$G63="",0,IF('Armor Materials'!$G63&gt;0,'Armor Materials'!$G63,0)))</f>
        <v>0</v>
      </c>
      <c r="I91" s="35">
        <f>IF(H91&gt;0,'Armor Materials'!$A63,"")</f>
      </c>
      <c r="K91" s="39">
        <f>IF('Armor Pieces'!$A63="",0,IF('Armor Pieces'!$D63="",0,IF('Armor Pieces'!$D63&gt;0,'Armor Pieces'!$D63,0)))</f>
        <v>0</v>
      </c>
      <c r="L91" s="35">
        <f>IF(K91&gt;0,'Armor Pieces'!$A63,"")</f>
      </c>
      <c r="AA91" s="45"/>
      <c r="AB91" s="46"/>
      <c r="AC91" s="48"/>
      <c r="AD91" s="47" t="str">
        <f t="shared" si="8"/>
        <v> - </v>
      </c>
    </row>
    <row r="92" spans="2:30" ht="12.75">
      <c r="B92" s="38">
        <f t="shared" si="4"/>
      </c>
      <c r="C92" s="36">
        <f t="shared" si="5"/>
        <v>61</v>
      </c>
      <c r="E92" s="38">
        <f t="shared" si="6"/>
      </c>
      <c r="F92" s="36">
        <f t="shared" si="7"/>
        <v>61</v>
      </c>
      <c r="H92" s="38">
        <f>IF('Armor Materials'!$A64="",0,IF('Armor Materials'!$G64="",0,IF('Armor Materials'!$G64&gt;0,'Armor Materials'!$G64,0)))</f>
        <v>0</v>
      </c>
      <c r="I92" s="36">
        <f>IF(H92&gt;0,'Armor Materials'!$A64,"")</f>
      </c>
      <c r="K92" s="38">
        <f>IF('Armor Pieces'!$A64="",0,IF('Armor Pieces'!$D64="",0,IF('Armor Pieces'!$D64&gt;0,'Armor Pieces'!$D64,0)))</f>
        <v>0</v>
      </c>
      <c r="L92" s="36">
        <f>IF(K92&gt;0,'Armor Pieces'!$A64,"")</f>
      </c>
      <c r="AA92" s="52"/>
      <c r="AB92" s="53"/>
      <c r="AC92" s="55"/>
      <c r="AD92" s="54" t="str">
        <f t="shared" si="8"/>
        <v> - </v>
      </c>
    </row>
    <row r="93" spans="2:30" ht="12.75">
      <c r="B93" s="39">
        <f t="shared" si="4"/>
      </c>
      <c r="C93" s="35">
        <f t="shared" si="5"/>
        <v>62</v>
      </c>
      <c r="E93" s="39">
        <f t="shared" si="6"/>
      </c>
      <c r="F93" s="35">
        <f t="shared" si="7"/>
        <v>62</v>
      </c>
      <c r="H93" s="39">
        <f>IF('Armor Materials'!$A65="",0,IF('Armor Materials'!$G65="",0,IF('Armor Materials'!$G65&gt;0,'Armor Materials'!$G65,0)))</f>
        <v>0</v>
      </c>
      <c r="I93" s="35">
        <f>IF(H93&gt;0,'Armor Materials'!$A65,"")</f>
      </c>
      <c r="K93" s="39">
        <f>IF('Armor Pieces'!$A65="",0,IF('Armor Pieces'!$D65="",0,IF('Armor Pieces'!$D65&gt;0,'Armor Pieces'!$D65,0)))</f>
        <v>0</v>
      </c>
      <c r="L93" s="35">
        <f>IF(K93&gt;0,'Armor Pieces'!$A65,"")</f>
      </c>
      <c r="AA93" s="45"/>
      <c r="AB93" s="46"/>
      <c r="AC93" s="48"/>
      <c r="AD93" s="47" t="str">
        <f t="shared" si="8"/>
        <v> - </v>
      </c>
    </row>
    <row r="94" spans="2:30" ht="12.75">
      <c r="B94" s="38">
        <f t="shared" si="4"/>
      </c>
      <c r="C94" s="36">
        <f t="shared" si="5"/>
        <v>63</v>
      </c>
      <c r="E94" s="38">
        <f t="shared" si="6"/>
      </c>
      <c r="F94" s="36">
        <f t="shared" si="7"/>
        <v>63</v>
      </c>
      <c r="H94" s="38">
        <f>IF('Armor Materials'!$A66="",0,IF('Armor Materials'!$G66="",0,IF('Armor Materials'!$G66&gt;0,'Armor Materials'!$G66,0)))</f>
        <v>0</v>
      </c>
      <c r="I94" s="36">
        <f>IF(H94&gt;0,'Armor Materials'!$A66,"")</f>
      </c>
      <c r="K94" s="38">
        <f>IF('Armor Pieces'!$A66="",0,IF('Armor Pieces'!$D66="",0,IF('Armor Pieces'!$D66&gt;0,'Armor Pieces'!$D66,0)))</f>
        <v>0</v>
      </c>
      <c r="L94" s="36">
        <f>IF(K94&gt;0,'Armor Pieces'!$A66,"")</f>
      </c>
      <c r="AA94" s="52"/>
      <c r="AB94" s="53"/>
      <c r="AC94" s="55"/>
      <c r="AD94" s="54" t="str">
        <f t="shared" si="8"/>
        <v> - </v>
      </c>
    </row>
    <row r="95" spans="2:30" ht="12.75">
      <c r="B95" s="39">
        <f t="shared" si="4"/>
      </c>
      <c r="C95" s="35">
        <f t="shared" si="5"/>
        <v>64</v>
      </c>
      <c r="E95" s="39">
        <f t="shared" si="6"/>
      </c>
      <c r="F95" s="35">
        <f t="shared" si="7"/>
        <v>64</v>
      </c>
      <c r="H95" s="39">
        <f>IF('Armor Materials'!$A67="",0,IF('Armor Materials'!$G67="",0,IF('Armor Materials'!$G67&gt;0,'Armor Materials'!$G67,0)))</f>
        <v>0</v>
      </c>
      <c r="I95" s="35">
        <f>IF(H95&gt;0,'Armor Materials'!$A67,"")</f>
      </c>
      <c r="K95" s="39">
        <f>IF('Armor Pieces'!$A67="",0,IF('Armor Pieces'!$D67="",0,IF('Armor Pieces'!$D67&gt;0,'Armor Pieces'!$D67,0)))</f>
        <v>0</v>
      </c>
      <c r="L95" s="35">
        <f>IF(K95&gt;0,'Armor Pieces'!$A67,"")</f>
      </c>
      <c r="AA95" s="45"/>
      <c r="AB95" s="46"/>
      <c r="AC95" s="48"/>
      <c r="AD95" s="47" t="str">
        <f t="shared" si="8"/>
        <v> - </v>
      </c>
    </row>
    <row r="96" spans="2:30" ht="12.75">
      <c r="B96" s="38">
        <f t="shared" si="4"/>
      </c>
      <c r="C96" s="36">
        <f t="shared" si="5"/>
        <v>65</v>
      </c>
      <c r="E96" s="38">
        <f t="shared" si="6"/>
      </c>
      <c r="F96" s="36">
        <f t="shared" si="7"/>
        <v>65</v>
      </c>
      <c r="H96" s="38">
        <f>IF('Armor Materials'!$A68="",0,IF('Armor Materials'!$G68="",0,IF('Armor Materials'!$G68&gt;0,'Armor Materials'!$G68,0)))</f>
        <v>0</v>
      </c>
      <c r="I96" s="36">
        <f>IF(H96&gt;0,'Armor Materials'!$A68,"")</f>
      </c>
      <c r="K96" s="38">
        <f>IF('Armor Pieces'!$A68="",0,IF('Armor Pieces'!$D68="",0,IF('Armor Pieces'!$D68&gt;0,'Armor Pieces'!$D68,0)))</f>
        <v>0</v>
      </c>
      <c r="L96" s="36">
        <f>IF(K96&gt;0,'Armor Pieces'!$A68,"")</f>
      </c>
      <c r="AA96" s="52"/>
      <c r="AB96" s="53"/>
      <c r="AC96" s="55"/>
      <c r="AD96" s="54" t="str">
        <f t="shared" si="8"/>
        <v> - </v>
      </c>
    </row>
    <row r="97" spans="2:30" ht="12.75">
      <c r="B97" s="39">
        <f aca="true" t="shared" si="9" ref="B97:B160">IF(ISNA(VLOOKUP(C97,tbl_materials_sorted,2,FALSE)=1),"",VLOOKUP(C97,tbl_materials_sorted,2,FALSE))</f>
      </c>
      <c r="C97" s="35">
        <f aca="true" t="shared" si="10" ref="C97:C160">C96+1</f>
        <v>66</v>
      </c>
      <c r="E97" s="39">
        <f aca="true" t="shared" si="11" ref="E97:E160">IF(ISNA(VLOOKUP(F97,tbl_armor_pieces_sorted,2,FALSE)=1),"",VLOOKUP(F97,tbl_armor_pieces_sorted,2,FALSE))</f>
      </c>
      <c r="F97" s="35">
        <f aca="true" t="shared" si="12" ref="F97:F160">F96+1</f>
        <v>66</v>
      </c>
      <c r="H97" s="39">
        <f>IF('Armor Materials'!$A69="",0,IF('Armor Materials'!$G69="",0,IF('Armor Materials'!$G69&gt;0,'Armor Materials'!$G69,0)))</f>
        <v>0</v>
      </c>
      <c r="I97" s="35">
        <f>IF(H97&gt;0,'Armor Materials'!$A69,"")</f>
      </c>
      <c r="K97" s="39">
        <f>IF('Armor Pieces'!$A69="",0,IF('Armor Pieces'!$D69="",0,IF('Armor Pieces'!$D69&gt;0,'Armor Pieces'!$D69,0)))</f>
        <v>0</v>
      </c>
      <c r="L97" s="35">
        <f>IF(K97&gt;0,'Armor Pieces'!$A69,"")</f>
      </c>
      <c r="AA97" s="45"/>
      <c r="AB97" s="46"/>
      <c r="AC97" s="48"/>
      <c r="AD97" s="47" t="str">
        <f t="shared" si="8"/>
        <v> - </v>
      </c>
    </row>
    <row r="98" spans="2:30" ht="12.75">
      <c r="B98" s="38">
        <f t="shared" si="9"/>
      </c>
      <c r="C98" s="36">
        <f t="shared" si="10"/>
        <v>67</v>
      </c>
      <c r="E98" s="38">
        <f t="shared" si="11"/>
      </c>
      <c r="F98" s="36">
        <f t="shared" si="12"/>
        <v>67</v>
      </c>
      <c r="H98" s="38">
        <f>IF('Armor Materials'!$A70="",0,IF('Armor Materials'!$G70="",0,IF('Armor Materials'!$G70&gt;0,'Armor Materials'!$G70,0)))</f>
        <v>0</v>
      </c>
      <c r="I98" s="36">
        <f>IF(H98&gt;0,'Armor Materials'!$A70,"")</f>
      </c>
      <c r="K98" s="38">
        <f>IF('Armor Pieces'!$A70="",0,IF('Armor Pieces'!$D70="",0,IF('Armor Pieces'!$D70&gt;0,'Armor Pieces'!$D70,0)))</f>
        <v>0</v>
      </c>
      <c r="L98" s="36">
        <f>IF(K98&gt;0,'Armor Pieces'!$A70,"")</f>
      </c>
      <c r="AA98" s="52"/>
      <c r="AB98" s="53"/>
      <c r="AC98" s="55"/>
      <c r="AD98" s="54" t="str">
        <f t="shared" si="8"/>
        <v> - </v>
      </c>
    </row>
    <row r="99" spans="2:30" ht="12.75">
      <c r="B99" s="39">
        <f t="shared" si="9"/>
      </c>
      <c r="C99" s="35">
        <f t="shared" si="10"/>
        <v>68</v>
      </c>
      <c r="E99" s="39">
        <f t="shared" si="11"/>
      </c>
      <c r="F99" s="35">
        <f t="shared" si="12"/>
        <v>68</v>
      </c>
      <c r="H99" s="39">
        <f>IF('Armor Materials'!$A71="",0,IF('Armor Materials'!$G71="",0,IF('Armor Materials'!$G71&gt;0,'Armor Materials'!$G71,0)))</f>
        <v>0</v>
      </c>
      <c r="I99" s="35">
        <f>IF(H99&gt;0,'Armor Materials'!$A71,"")</f>
      </c>
      <c r="K99" s="39">
        <f>IF('Armor Pieces'!$A71="",0,IF('Armor Pieces'!$D71="",0,IF('Armor Pieces'!$D71&gt;0,'Armor Pieces'!$D71,0)))</f>
        <v>0</v>
      </c>
      <c r="L99" s="35">
        <f>IF(K99&gt;0,'Armor Pieces'!$A71,"")</f>
      </c>
      <c r="AA99" s="45"/>
      <c r="AB99" s="46"/>
      <c r="AC99" s="48"/>
      <c r="AD99" s="47" t="str">
        <f t="shared" si="8"/>
        <v> - </v>
      </c>
    </row>
    <row r="100" spans="2:30" ht="12.75">
      <c r="B100" s="38">
        <f t="shared" si="9"/>
      </c>
      <c r="C100" s="36">
        <f t="shared" si="10"/>
        <v>69</v>
      </c>
      <c r="E100" s="38">
        <f t="shared" si="11"/>
      </c>
      <c r="F100" s="36">
        <f t="shared" si="12"/>
        <v>69</v>
      </c>
      <c r="H100" s="38">
        <f>IF('Armor Materials'!$A72="",0,IF('Armor Materials'!$G72="",0,IF('Armor Materials'!$G72&gt;0,'Armor Materials'!$G72,0)))</f>
        <v>0</v>
      </c>
      <c r="I100" s="36">
        <f>IF(H100&gt;0,'Armor Materials'!$A72,"")</f>
      </c>
      <c r="K100" s="38">
        <f>IF('Armor Pieces'!$A72="",0,IF('Armor Pieces'!$D72="",0,IF('Armor Pieces'!$D72&gt;0,'Armor Pieces'!$D72,0)))</f>
        <v>0</v>
      </c>
      <c r="L100" s="36">
        <f>IF(K100&gt;0,'Armor Pieces'!$A72,"")</f>
      </c>
      <c r="AA100" s="52"/>
      <c r="AB100" s="53"/>
      <c r="AC100" s="55"/>
      <c r="AD100" s="54" t="str">
        <f t="shared" si="8"/>
        <v> - </v>
      </c>
    </row>
    <row r="101" spans="2:30" ht="12.75">
      <c r="B101" s="39">
        <f t="shared" si="9"/>
      </c>
      <c r="C101" s="35">
        <f t="shared" si="10"/>
        <v>70</v>
      </c>
      <c r="E101" s="39">
        <f t="shared" si="11"/>
      </c>
      <c r="F101" s="35">
        <f t="shared" si="12"/>
        <v>70</v>
      </c>
      <c r="H101" s="39">
        <f>IF('Armor Materials'!$A73="",0,IF('Armor Materials'!$G73="",0,IF('Armor Materials'!$G73&gt;0,'Armor Materials'!$G73,0)))</f>
        <v>0</v>
      </c>
      <c r="I101" s="35">
        <f>IF(H101&gt;0,'Armor Materials'!$A73,"")</f>
      </c>
      <c r="K101" s="39">
        <f>IF('Armor Pieces'!$A73="",0,IF('Armor Pieces'!$D73="",0,IF('Armor Pieces'!$D73&gt;0,'Armor Pieces'!$D73,0)))</f>
        <v>0</v>
      </c>
      <c r="L101" s="35">
        <f>IF(K101&gt;0,'Armor Pieces'!$A73,"")</f>
      </c>
      <c r="AA101" s="45"/>
      <c r="AB101" s="46"/>
      <c r="AC101" s="48"/>
      <c r="AD101" s="47" t="str">
        <f t="shared" si="8"/>
        <v> - </v>
      </c>
    </row>
    <row r="102" spans="2:30" ht="12.75">
      <c r="B102" s="38">
        <f t="shared" si="9"/>
      </c>
      <c r="C102" s="36">
        <f t="shared" si="10"/>
        <v>71</v>
      </c>
      <c r="E102" s="38">
        <f t="shared" si="11"/>
      </c>
      <c r="F102" s="36">
        <f t="shared" si="12"/>
        <v>71</v>
      </c>
      <c r="H102" s="38">
        <f>IF('Armor Materials'!$A74="",0,IF('Armor Materials'!$G74="",0,IF('Armor Materials'!$G74&gt;0,'Armor Materials'!$G74,0)))</f>
        <v>0</v>
      </c>
      <c r="I102" s="36">
        <f>IF(H102&gt;0,'Armor Materials'!$A74,"")</f>
      </c>
      <c r="K102" s="38">
        <f>IF('Armor Pieces'!$A74="",0,IF('Armor Pieces'!$D74="",0,IF('Armor Pieces'!$D74&gt;0,'Armor Pieces'!$D74,0)))</f>
        <v>0</v>
      </c>
      <c r="L102" s="36">
        <f>IF(K102&gt;0,'Armor Pieces'!$A74,"")</f>
      </c>
      <c r="AA102" s="52"/>
      <c r="AB102" s="53"/>
      <c r="AC102" s="53"/>
      <c r="AD102" s="54" t="str">
        <f t="shared" si="8"/>
        <v> - </v>
      </c>
    </row>
    <row r="103" spans="2:30" ht="12.75">
      <c r="B103" s="39">
        <f t="shared" si="9"/>
      </c>
      <c r="C103" s="35">
        <f t="shared" si="10"/>
        <v>72</v>
      </c>
      <c r="E103" s="39">
        <f t="shared" si="11"/>
      </c>
      <c r="F103" s="35">
        <f t="shared" si="12"/>
        <v>72</v>
      </c>
      <c r="H103" s="39">
        <f>IF('Armor Materials'!$A75="",0,IF('Armor Materials'!$G75="",0,IF('Armor Materials'!$G75&gt;0,'Armor Materials'!$G75,0)))</f>
        <v>0</v>
      </c>
      <c r="I103" s="35">
        <f>IF(H103&gt;0,'Armor Materials'!$A75,"")</f>
      </c>
      <c r="K103" s="39">
        <f>IF('Armor Pieces'!$A75="",0,IF('Armor Pieces'!$D75="",0,IF('Armor Pieces'!$D75&gt;0,'Armor Pieces'!$D75,0)))</f>
        <v>0</v>
      </c>
      <c r="L103" s="35">
        <f>IF(K103&gt;0,'Armor Pieces'!$A75,"")</f>
      </c>
      <c r="AA103" s="45"/>
      <c r="AB103" s="46"/>
      <c r="AC103" s="46"/>
      <c r="AD103" s="47" t="str">
        <f t="shared" si="8"/>
        <v> - </v>
      </c>
    </row>
    <row r="104" spans="2:30" ht="12.75">
      <c r="B104" s="38">
        <f t="shared" si="9"/>
      </c>
      <c r="C104" s="36">
        <f t="shared" si="10"/>
        <v>73</v>
      </c>
      <c r="E104" s="38">
        <f t="shared" si="11"/>
      </c>
      <c r="F104" s="36">
        <f t="shared" si="12"/>
        <v>73</v>
      </c>
      <c r="H104" s="38">
        <f>IF('Armor Materials'!$A76="",0,IF('Armor Materials'!$G76="",0,IF('Armor Materials'!$G76&gt;0,'Armor Materials'!$G76,0)))</f>
        <v>0</v>
      </c>
      <c r="I104" s="36">
        <f>IF(H104&gt;0,'Armor Materials'!$A76,"")</f>
      </c>
      <c r="K104" s="38">
        <f>IF('Armor Pieces'!$A76="",0,IF('Armor Pieces'!$D76="",0,IF('Armor Pieces'!$D76&gt;0,'Armor Pieces'!$D76,0)))</f>
        <v>0</v>
      </c>
      <c r="L104" s="36">
        <f>IF(K104&gt;0,'Armor Pieces'!$A76,"")</f>
      </c>
      <c r="AA104" s="52"/>
      <c r="AB104" s="53"/>
      <c r="AC104" s="53"/>
      <c r="AD104" s="54" t="str">
        <f t="shared" si="8"/>
        <v> - </v>
      </c>
    </row>
    <row r="105" spans="2:30" ht="12.75">
      <c r="B105" s="39">
        <f t="shared" si="9"/>
      </c>
      <c r="C105" s="35">
        <f t="shared" si="10"/>
        <v>74</v>
      </c>
      <c r="E105" s="39">
        <f t="shared" si="11"/>
      </c>
      <c r="F105" s="35">
        <f t="shared" si="12"/>
        <v>74</v>
      </c>
      <c r="H105" s="39">
        <f>IF('Armor Materials'!$A77="",0,IF('Armor Materials'!$G77="",0,IF('Armor Materials'!$G77&gt;0,'Armor Materials'!$G77,0)))</f>
        <v>0</v>
      </c>
      <c r="I105" s="35">
        <f>IF(H105&gt;0,'Armor Materials'!$A77,"")</f>
      </c>
      <c r="K105" s="39">
        <f>IF('Armor Pieces'!$A77="",0,IF('Armor Pieces'!$D77="",0,IF('Armor Pieces'!$D77&gt;0,'Armor Pieces'!$D77,0)))</f>
        <v>0</v>
      </c>
      <c r="L105" s="35">
        <f>IF(K105&gt;0,'Armor Pieces'!$A77,"")</f>
      </c>
      <c r="AA105" s="45"/>
      <c r="AB105" s="46"/>
      <c r="AC105" s="48"/>
      <c r="AD105" s="47" t="str">
        <f t="shared" si="8"/>
        <v> - </v>
      </c>
    </row>
    <row r="106" spans="2:30" ht="12.75">
      <c r="B106" s="38">
        <f t="shared" si="9"/>
      </c>
      <c r="C106" s="36">
        <f t="shared" si="10"/>
        <v>75</v>
      </c>
      <c r="E106" s="38">
        <f t="shared" si="11"/>
      </c>
      <c r="F106" s="36">
        <f t="shared" si="12"/>
        <v>75</v>
      </c>
      <c r="H106" s="38">
        <f>IF('Armor Materials'!$A78="",0,IF('Armor Materials'!$G78="",0,IF('Armor Materials'!$G78&gt;0,'Armor Materials'!$G78,0)))</f>
        <v>0</v>
      </c>
      <c r="I106" s="36">
        <f>IF(H106&gt;0,'Armor Materials'!$A78,"")</f>
      </c>
      <c r="K106" s="38">
        <f>IF('Armor Pieces'!$A78="",0,IF('Armor Pieces'!$D78="",0,IF('Armor Pieces'!$D78&gt;0,'Armor Pieces'!$D78,0)))</f>
        <v>0</v>
      </c>
      <c r="L106" s="36">
        <f>IF(K106&gt;0,'Armor Pieces'!$A78,"")</f>
      </c>
      <c r="AA106" s="52"/>
      <c r="AB106" s="53"/>
      <c r="AC106" s="55"/>
      <c r="AD106" s="54" t="str">
        <f t="shared" si="8"/>
        <v> - </v>
      </c>
    </row>
    <row r="107" spans="2:30" ht="12.75">
      <c r="B107" s="39">
        <f t="shared" si="9"/>
      </c>
      <c r="C107" s="35">
        <f t="shared" si="10"/>
        <v>76</v>
      </c>
      <c r="E107" s="39">
        <f t="shared" si="11"/>
      </c>
      <c r="F107" s="35">
        <f t="shared" si="12"/>
        <v>76</v>
      </c>
      <c r="H107" s="39">
        <f>IF('Armor Materials'!$A79="",0,IF('Armor Materials'!$G79="",0,IF('Armor Materials'!$G79&gt;0,'Armor Materials'!$G79,0)))</f>
        <v>0</v>
      </c>
      <c r="I107" s="35">
        <f>IF(H107&gt;0,'Armor Materials'!$A79,"")</f>
      </c>
      <c r="K107" s="39">
        <f>IF('Armor Pieces'!$A79="",0,IF('Armor Pieces'!$D79="",0,IF('Armor Pieces'!$D79&gt;0,'Armor Pieces'!$D79,0)))</f>
        <v>0</v>
      </c>
      <c r="L107" s="35">
        <f>IF(K107&gt;0,'Armor Pieces'!$A79,"")</f>
      </c>
      <c r="AA107" s="45"/>
      <c r="AB107" s="46"/>
      <c r="AC107" s="48"/>
      <c r="AD107" s="47" t="str">
        <f t="shared" si="8"/>
        <v> - </v>
      </c>
    </row>
    <row r="108" spans="2:30" ht="12.75">
      <c r="B108" s="38">
        <f t="shared" si="9"/>
      </c>
      <c r="C108" s="36">
        <f t="shared" si="10"/>
        <v>77</v>
      </c>
      <c r="E108" s="38">
        <f t="shared" si="11"/>
      </c>
      <c r="F108" s="36">
        <f t="shared" si="12"/>
        <v>77</v>
      </c>
      <c r="H108" s="38">
        <f>IF('Armor Materials'!$A80="",0,IF('Armor Materials'!$G80="",0,IF('Armor Materials'!$G80&gt;0,'Armor Materials'!$G80,0)))</f>
        <v>0</v>
      </c>
      <c r="I108" s="36">
        <f>IF(H108&gt;0,'Armor Materials'!$A80,"")</f>
      </c>
      <c r="K108" s="38">
        <f>IF('Armor Pieces'!$A80="",0,IF('Armor Pieces'!$D80="",0,IF('Armor Pieces'!$D80&gt;0,'Armor Pieces'!$D80,0)))</f>
        <v>0</v>
      </c>
      <c r="L108" s="36">
        <f>IF(K108&gt;0,'Armor Pieces'!$A80,"")</f>
      </c>
      <c r="AA108" s="52"/>
      <c r="AB108" s="53"/>
      <c r="AC108" s="55"/>
      <c r="AD108" s="54" t="str">
        <f t="shared" si="8"/>
        <v> - </v>
      </c>
    </row>
    <row r="109" spans="2:30" ht="12.75">
      <c r="B109" s="39">
        <f t="shared" si="9"/>
      </c>
      <c r="C109" s="35">
        <f t="shared" si="10"/>
        <v>78</v>
      </c>
      <c r="E109" s="39">
        <f t="shared" si="11"/>
      </c>
      <c r="F109" s="35">
        <f t="shared" si="12"/>
        <v>78</v>
      </c>
      <c r="H109" s="39">
        <f>IF('Armor Materials'!$A81="",0,IF('Armor Materials'!$G81="",0,IF('Armor Materials'!$G81&gt;0,'Armor Materials'!$G81,0)))</f>
        <v>0</v>
      </c>
      <c r="I109" s="35">
        <f>IF(H109&gt;0,'Armor Materials'!$A81,"")</f>
      </c>
      <c r="K109" s="39">
        <f>IF('Armor Pieces'!$A81="",0,IF('Armor Pieces'!$D81="",0,IF('Armor Pieces'!$D81&gt;0,'Armor Pieces'!$D81,0)))</f>
        <v>0</v>
      </c>
      <c r="L109" s="35">
        <f>IF(K109&gt;0,'Armor Pieces'!$A81,"")</f>
      </c>
      <c r="AA109" s="45"/>
      <c r="AB109" s="46"/>
      <c r="AC109" s="48"/>
      <c r="AD109" s="47" t="str">
        <f t="shared" si="8"/>
        <v> - </v>
      </c>
    </row>
    <row r="110" spans="2:30" ht="12.75">
      <c r="B110" s="38">
        <f t="shared" si="9"/>
      </c>
      <c r="C110" s="36">
        <f t="shared" si="10"/>
        <v>79</v>
      </c>
      <c r="E110" s="38">
        <f t="shared" si="11"/>
      </c>
      <c r="F110" s="36">
        <f t="shared" si="12"/>
        <v>79</v>
      </c>
      <c r="H110" s="38">
        <f>IF('Armor Materials'!$A82="",0,IF('Armor Materials'!$G82="",0,IF('Armor Materials'!$G82&gt;0,'Armor Materials'!$G82,0)))</f>
        <v>0</v>
      </c>
      <c r="I110" s="36">
        <f>IF(H110&gt;0,'Armor Materials'!$A82,"")</f>
      </c>
      <c r="K110" s="38">
        <f>IF('Armor Pieces'!$A82="",0,IF('Armor Pieces'!$D82="",0,IF('Armor Pieces'!$D82&gt;0,'Armor Pieces'!$D82,0)))</f>
        <v>0</v>
      </c>
      <c r="L110" s="36">
        <f>IF(K110&gt;0,'Armor Pieces'!$A82,"")</f>
      </c>
      <c r="AA110" s="52"/>
      <c r="AB110" s="53"/>
      <c r="AC110" s="55"/>
      <c r="AD110" s="54" t="str">
        <f t="shared" si="8"/>
        <v> - </v>
      </c>
    </row>
    <row r="111" spans="2:30" ht="12.75">
      <c r="B111" s="39">
        <f t="shared" si="9"/>
      </c>
      <c r="C111" s="35">
        <f t="shared" si="10"/>
        <v>80</v>
      </c>
      <c r="E111" s="39">
        <f t="shared" si="11"/>
      </c>
      <c r="F111" s="35">
        <f t="shared" si="12"/>
        <v>80</v>
      </c>
      <c r="H111" s="39">
        <f>IF('Armor Materials'!$A83="",0,IF('Armor Materials'!$G83="",0,IF('Armor Materials'!$G83&gt;0,'Armor Materials'!$G83,0)))</f>
        <v>0</v>
      </c>
      <c r="I111" s="35">
        <f>IF(H111&gt;0,'Armor Materials'!$A83,"")</f>
      </c>
      <c r="K111" s="39">
        <f>IF('Armor Pieces'!$A83="",0,IF('Armor Pieces'!$D83="",0,IF('Armor Pieces'!$D83&gt;0,'Armor Pieces'!$D83,0)))</f>
        <v>0</v>
      </c>
      <c r="L111" s="35">
        <f>IF(K111&gt;0,'Armor Pieces'!$A83,"")</f>
      </c>
      <c r="AA111" s="45"/>
      <c r="AB111" s="46"/>
      <c r="AC111" s="48"/>
      <c r="AD111" s="47" t="str">
        <f t="shared" si="8"/>
        <v> - </v>
      </c>
    </row>
    <row r="112" spans="2:30" ht="12.75">
      <c r="B112" s="38">
        <f t="shared" si="9"/>
      </c>
      <c r="C112" s="36">
        <f t="shared" si="10"/>
        <v>81</v>
      </c>
      <c r="E112" s="38">
        <f t="shared" si="11"/>
      </c>
      <c r="F112" s="36">
        <f t="shared" si="12"/>
        <v>81</v>
      </c>
      <c r="H112" s="38">
        <f>IF('Armor Materials'!$A84="",0,IF('Armor Materials'!$G84="",0,IF('Armor Materials'!$G84&gt;0,'Armor Materials'!$G84,0)))</f>
        <v>0</v>
      </c>
      <c r="I112" s="36">
        <f>IF(H112&gt;0,'Armor Materials'!$A84,"")</f>
      </c>
      <c r="K112" s="38">
        <f>IF('Armor Pieces'!$A84="",0,IF('Armor Pieces'!$D84="",0,IF('Armor Pieces'!$D84&gt;0,'Armor Pieces'!$D84,0)))</f>
        <v>0</v>
      </c>
      <c r="L112" s="36">
        <f>IF(K112&gt;0,'Armor Pieces'!$A84,"")</f>
      </c>
      <c r="AA112" s="52"/>
      <c r="AB112" s="53"/>
      <c r="AC112" s="55"/>
      <c r="AD112" s="54" t="str">
        <f t="shared" si="8"/>
        <v> - </v>
      </c>
    </row>
    <row r="113" spans="2:30" ht="12.75">
      <c r="B113" s="39">
        <f t="shared" si="9"/>
      </c>
      <c r="C113" s="35">
        <f t="shared" si="10"/>
        <v>82</v>
      </c>
      <c r="E113" s="39">
        <f t="shared" si="11"/>
      </c>
      <c r="F113" s="35">
        <f t="shared" si="12"/>
        <v>82</v>
      </c>
      <c r="H113" s="39">
        <f>IF('Armor Materials'!$A85="",0,IF('Armor Materials'!$G85="",0,IF('Armor Materials'!$G85&gt;0,'Armor Materials'!$G85,0)))</f>
        <v>0</v>
      </c>
      <c r="I113" s="35">
        <f>IF(H113&gt;0,'Armor Materials'!$A85,"")</f>
      </c>
      <c r="K113" s="39">
        <f>IF('Armor Pieces'!$A85="",0,IF('Armor Pieces'!$D85="",0,IF('Armor Pieces'!$D85&gt;0,'Armor Pieces'!$D85,0)))</f>
        <v>0</v>
      </c>
      <c r="L113" s="35">
        <f>IF(K113&gt;0,'Armor Pieces'!$A85,"")</f>
      </c>
      <c r="AA113" s="45"/>
      <c r="AB113" s="46"/>
      <c r="AC113" s="48"/>
      <c r="AD113" s="47" t="str">
        <f t="shared" si="8"/>
        <v> - </v>
      </c>
    </row>
    <row r="114" spans="2:30" ht="12.75">
      <c r="B114" s="38">
        <f t="shared" si="9"/>
      </c>
      <c r="C114" s="36">
        <f t="shared" si="10"/>
        <v>83</v>
      </c>
      <c r="E114" s="38">
        <f t="shared" si="11"/>
      </c>
      <c r="F114" s="36">
        <f t="shared" si="12"/>
        <v>83</v>
      </c>
      <c r="H114" s="38">
        <f>IF('Armor Materials'!$A86="",0,IF('Armor Materials'!$G86="",0,IF('Armor Materials'!$G86&gt;0,'Armor Materials'!$G86,0)))</f>
        <v>0</v>
      </c>
      <c r="I114" s="36">
        <f>IF(H114&gt;0,'Armor Materials'!$A86,"")</f>
      </c>
      <c r="K114" s="38">
        <f>IF('Armor Pieces'!$A86="",0,IF('Armor Pieces'!$D86="",0,IF('Armor Pieces'!$D86&gt;0,'Armor Pieces'!$D86,0)))</f>
        <v>0</v>
      </c>
      <c r="L114" s="36">
        <f>IF(K114&gt;0,'Armor Pieces'!$A86,"")</f>
      </c>
      <c r="AA114" s="52"/>
      <c r="AB114" s="53"/>
      <c r="AC114" s="55"/>
      <c r="AD114" s="54" t="str">
        <f t="shared" si="8"/>
        <v> - </v>
      </c>
    </row>
    <row r="115" spans="2:30" ht="12.75">
      <c r="B115" s="39">
        <f t="shared" si="9"/>
      </c>
      <c r="C115" s="35">
        <f t="shared" si="10"/>
        <v>84</v>
      </c>
      <c r="E115" s="39">
        <f t="shared" si="11"/>
      </c>
      <c r="F115" s="35">
        <f t="shared" si="12"/>
        <v>84</v>
      </c>
      <c r="H115" s="39">
        <f>IF('Armor Materials'!$A87="",0,IF('Armor Materials'!$G87="",0,IF('Armor Materials'!$G87&gt;0,'Armor Materials'!$G87,0)))</f>
        <v>0</v>
      </c>
      <c r="I115" s="35">
        <f>IF(H115&gt;0,'Armor Materials'!$A87,"")</f>
      </c>
      <c r="K115" s="39">
        <f>IF('Armor Pieces'!$A87="",0,IF('Armor Pieces'!$D87="",0,IF('Armor Pieces'!$D87&gt;0,'Armor Pieces'!$D87,0)))</f>
        <v>0</v>
      </c>
      <c r="L115" s="35">
        <f>IF(K115&gt;0,'Armor Pieces'!$A87,"")</f>
      </c>
      <c r="AA115" s="45"/>
      <c r="AB115" s="46"/>
      <c r="AC115" s="48"/>
      <c r="AD115" s="47" t="str">
        <f t="shared" si="8"/>
        <v> - </v>
      </c>
    </row>
    <row r="116" spans="2:30" ht="12.75">
      <c r="B116" s="38">
        <f t="shared" si="9"/>
      </c>
      <c r="C116" s="36">
        <f t="shared" si="10"/>
        <v>85</v>
      </c>
      <c r="E116" s="38">
        <f t="shared" si="11"/>
      </c>
      <c r="F116" s="36">
        <f t="shared" si="12"/>
        <v>85</v>
      </c>
      <c r="H116" s="38">
        <f>IF('Armor Materials'!$A88="",0,IF('Armor Materials'!$G88="",0,IF('Armor Materials'!$G88&gt;0,'Armor Materials'!$G88,0)))</f>
        <v>0</v>
      </c>
      <c r="I116" s="36">
        <f>IF(H116&gt;0,'Armor Materials'!$A88,"")</f>
      </c>
      <c r="K116" s="38">
        <f>IF('Armor Pieces'!$A88="",0,IF('Armor Pieces'!$D88="",0,IF('Armor Pieces'!$D88&gt;0,'Armor Pieces'!$D88,0)))</f>
        <v>0</v>
      </c>
      <c r="L116" s="36">
        <f>IF(K116&gt;0,'Armor Pieces'!$A88,"")</f>
      </c>
      <c r="AA116" s="52"/>
      <c r="AB116" s="53"/>
      <c r="AC116" s="55"/>
      <c r="AD116" s="54" t="str">
        <f t="shared" si="8"/>
        <v> - </v>
      </c>
    </row>
    <row r="117" spans="2:30" ht="12.75">
      <c r="B117" s="39">
        <f t="shared" si="9"/>
      </c>
      <c r="C117" s="35">
        <f t="shared" si="10"/>
        <v>86</v>
      </c>
      <c r="E117" s="39">
        <f t="shared" si="11"/>
      </c>
      <c r="F117" s="35">
        <f t="shared" si="12"/>
        <v>86</v>
      </c>
      <c r="H117" s="39">
        <f>IF('Armor Materials'!$A89="",0,IF('Armor Materials'!$G89="",0,IF('Armor Materials'!$G89&gt;0,'Armor Materials'!$G89,0)))</f>
        <v>0</v>
      </c>
      <c r="I117" s="35">
        <f>IF(H117&gt;0,'Armor Materials'!$A89,"")</f>
      </c>
      <c r="K117" s="39">
        <f>IF('Armor Pieces'!$A89="",0,IF('Armor Pieces'!$D89="",0,IF('Armor Pieces'!$D89&gt;0,'Armor Pieces'!$D89,0)))</f>
        <v>0</v>
      </c>
      <c r="L117" s="35">
        <f>IF(K117&gt;0,'Armor Pieces'!$A89,"")</f>
      </c>
      <c r="AA117" s="45"/>
      <c r="AB117" s="46"/>
      <c r="AC117" s="48"/>
      <c r="AD117" s="47" t="str">
        <f t="shared" si="8"/>
        <v> - </v>
      </c>
    </row>
    <row r="118" spans="2:30" ht="12.75">
      <c r="B118" s="38">
        <f t="shared" si="9"/>
      </c>
      <c r="C118" s="36">
        <f t="shared" si="10"/>
        <v>87</v>
      </c>
      <c r="E118" s="38">
        <f t="shared" si="11"/>
      </c>
      <c r="F118" s="36">
        <f t="shared" si="12"/>
        <v>87</v>
      </c>
      <c r="H118" s="38">
        <f>IF('Armor Materials'!$A90="",0,IF('Armor Materials'!$G90="",0,IF('Armor Materials'!$G90&gt;0,'Armor Materials'!$G90,0)))</f>
        <v>0</v>
      </c>
      <c r="I118" s="36">
        <f>IF(H118&gt;0,'Armor Materials'!$A90,"")</f>
      </c>
      <c r="K118" s="38">
        <f>IF('Armor Pieces'!$A90="",0,IF('Armor Pieces'!$D90="",0,IF('Armor Pieces'!$D90&gt;0,'Armor Pieces'!$D90,0)))</f>
        <v>0</v>
      </c>
      <c r="L118" s="36">
        <f>IF(K118&gt;0,'Armor Pieces'!$A90,"")</f>
      </c>
      <c r="AA118" s="52"/>
      <c r="AB118" s="53"/>
      <c r="AC118" s="55"/>
      <c r="AD118" s="54" t="str">
        <f t="shared" si="8"/>
        <v> - </v>
      </c>
    </row>
    <row r="119" spans="2:30" ht="12.75">
      <c r="B119" s="39">
        <f t="shared" si="9"/>
      </c>
      <c r="C119" s="35">
        <f t="shared" si="10"/>
        <v>88</v>
      </c>
      <c r="E119" s="39">
        <f t="shared" si="11"/>
      </c>
      <c r="F119" s="35">
        <f t="shared" si="12"/>
        <v>88</v>
      </c>
      <c r="H119" s="39">
        <f>IF('Armor Materials'!$A91="",0,IF('Armor Materials'!$G91="",0,IF('Armor Materials'!$G91&gt;0,'Armor Materials'!$G91,0)))</f>
        <v>0</v>
      </c>
      <c r="I119" s="35">
        <f>IF(H119&gt;0,'Armor Materials'!$A91,"")</f>
      </c>
      <c r="K119" s="39">
        <f>IF('Armor Pieces'!$A91="",0,IF('Armor Pieces'!$D91="",0,IF('Armor Pieces'!$D91&gt;0,'Armor Pieces'!$D91,0)))</f>
        <v>0</v>
      </c>
      <c r="L119" s="35">
        <f>IF(K119&gt;0,'Armor Pieces'!$A91,"")</f>
      </c>
      <c r="AA119" s="45"/>
      <c r="AB119" s="46"/>
      <c r="AC119" s="48"/>
      <c r="AD119" s="47" t="str">
        <f t="shared" si="8"/>
        <v> - </v>
      </c>
    </row>
    <row r="120" spans="2:30" ht="12.75">
      <c r="B120" s="38">
        <f t="shared" si="9"/>
      </c>
      <c r="C120" s="36">
        <f t="shared" si="10"/>
        <v>89</v>
      </c>
      <c r="E120" s="38">
        <f t="shared" si="11"/>
      </c>
      <c r="F120" s="36">
        <f t="shared" si="12"/>
        <v>89</v>
      </c>
      <c r="H120" s="38">
        <f>IF('Armor Materials'!$A92="",0,IF('Armor Materials'!$G92="",0,IF('Armor Materials'!$G92&gt;0,'Armor Materials'!$G92,0)))</f>
        <v>0</v>
      </c>
      <c r="I120" s="36">
        <f>IF(H120&gt;0,'Armor Materials'!$A92,"")</f>
      </c>
      <c r="K120" s="38">
        <f>IF('Armor Pieces'!$A92="",0,IF('Armor Pieces'!$D92="",0,IF('Armor Pieces'!$D92&gt;0,'Armor Pieces'!$D92,0)))</f>
        <v>0</v>
      </c>
      <c r="L120" s="36">
        <f>IF(K120&gt;0,'Armor Pieces'!$A92,"")</f>
      </c>
      <c r="AA120" s="52"/>
      <c r="AB120" s="53"/>
      <c r="AC120" s="55"/>
      <c r="AD120" s="54" t="str">
        <f t="shared" si="8"/>
        <v> - </v>
      </c>
    </row>
    <row r="121" spans="2:30" ht="12.75">
      <c r="B121" s="39">
        <f t="shared" si="9"/>
      </c>
      <c r="C121" s="35">
        <f t="shared" si="10"/>
        <v>90</v>
      </c>
      <c r="E121" s="39">
        <f t="shared" si="11"/>
      </c>
      <c r="F121" s="35">
        <f t="shared" si="12"/>
        <v>90</v>
      </c>
      <c r="H121" s="39">
        <f>IF('Armor Materials'!$A93="",0,IF('Armor Materials'!$G93="",0,IF('Armor Materials'!$G93&gt;0,'Armor Materials'!$G93,0)))</f>
        <v>0</v>
      </c>
      <c r="I121" s="35">
        <f>IF(H121&gt;0,'Armor Materials'!$A93,"")</f>
      </c>
      <c r="K121" s="39">
        <f>IF('Armor Pieces'!$A93="",0,IF('Armor Pieces'!$D93="",0,IF('Armor Pieces'!$D93&gt;0,'Armor Pieces'!$D93,0)))</f>
        <v>0</v>
      </c>
      <c r="L121" s="35">
        <f>IF(K121&gt;0,'Armor Pieces'!$A93,"")</f>
      </c>
      <c r="AA121" s="45"/>
      <c r="AB121" s="46"/>
      <c r="AC121" s="48"/>
      <c r="AD121" s="47" t="str">
        <f t="shared" si="8"/>
        <v> - </v>
      </c>
    </row>
    <row r="122" spans="2:30" ht="12.75">
      <c r="B122" s="38">
        <f t="shared" si="9"/>
      </c>
      <c r="C122" s="36">
        <f t="shared" si="10"/>
        <v>91</v>
      </c>
      <c r="E122" s="38">
        <f t="shared" si="11"/>
      </c>
      <c r="F122" s="36">
        <f t="shared" si="12"/>
        <v>91</v>
      </c>
      <c r="H122" s="38">
        <f>IF('Armor Materials'!$A94="",0,IF('Armor Materials'!$G94="",0,IF('Armor Materials'!$G94&gt;0,'Armor Materials'!$G94,0)))</f>
        <v>0</v>
      </c>
      <c r="I122" s="36">
        <f>IF(H122&gt;0,'Armor Materials'!$A94,"")</f>
      </c>
      <c r="K122" s="38">
        <f>IF('Armor Pieces'!$A94="",0,IF('Armor Pieces'!$D94="",0,IF('Armor Pieces'!$D94&gt;0,'Armor Pieces'!$D94,0)))</f>
        <v>0</v>
      </c>
      <c r="L122" s="36">
        <f>IF(K122&gt;0,'Armor Pieces'!$A94,"")</f>
      </c>
      <c r="AA122" s="52"/>
      <c r="AB122" s="53"/>
      <c r="AC122" s="55"/>
      <c r="AD122" s="54" t="str">
        <f t="shared" si="8"/>
        <v> - </v>
      </c>
    </row>
    <row r="123" spans="2:30" ht="12.75">
      <c r="B123" s="39">
        <f t="shared" si="9"/>
      </c>
      <c r="C123" s="35">
        <f t="shared" si="10"/>
        <v>92</v>
      </c>
      <c r="E123" s="39">
        <f t="shared" si="11"/>
      </c>
      <c r="F123" s="35">
        <f t="shared" si="12"/>
        <v>92</v>
      </c>
      <c r="H123" s="39">
        <f>IF('Armor Materials'!$A95="",0,IF('Armor Materials'!$G95="",0,IF('Armor Materials'!$G95&gt;0,'Armor Materials'!$G95,0)))</f>
        <v>0</v>
      </c>
      <c r="I123" s="35">
        <f>IF(H123&gt;0,'Armor Materials'!$A95,"")</f>
      </c>
      <c r="K123" s="39">
        <f>IF('Armor Pieces'!$A95="",0,IF('Armor Pieces'!$D95="",0,IF('Armor Pieces'!$D95&gt;0,'Armor Pieces'!$D95,0)))</f>
        <v>0</v>
      </c>
      <c r="L123" s="35">
        <f>IF(K123&gt;0,'Armor Pieces'!$A95,"")</f>
      </c>
      <c r="AA123" s="45"/>
      <c r="AB123" s="46"/>
      <c r="AC123" s="46"/>
      <c r="AD123" s="47" t="str">
        <f t="shared" si="8"/>
        <v> - </v>
      </c>
    </row>
    <row r="124" spans="2:30" ht="12.75">
      <c r="B124" s="38">
        <f t="shared" si="9"/>
      </c>
      <c r="C124" s="36">
        <f t="shared" si="10"/>
        <v>93</v>
      </c>
      <c r="E124" s="38">
        <f t="shared" si="11"/>
      </c>
      <c r="F124" s="36">
        <f t="shared" si="12"/>
        <v>93</v>
      </c>
      <c r="H124" s="38">
        <f>IF('Armor Materials'!$A96="",0,IF('Armor Materials'!$G96="",0,IF('Armor Materials'!$G96&gt;0,'Armor Materials'!$G96,0)))</f>
        <v>0</v>
      </c>
      <c r="I124" s="36">
        <f>IF(H124&gt;0,'Armor Materials'!$A96,"")</f>
      </c>
      <c r="K124" s="38">
        <f>IF('Armor Pieces'!$A96="",0,IF('Armor Pieces'!$D96="",0,IF('Armor Pieces'!$D96&gt;0,'Armor Pieces'!$D96,0)))</f>
        <v>0</v>
      </c>
      <c r="L124" s="36">
        <f>IF(K124&gt;0,'Armor Pieces'!$A96,"")</f>
      </c>
      <c r="AA124" s="52"/>
      <c r="AB124" s="53"/>
      <c r="AC124" s="53"/>
      <c r="AD124" s="54" t="str">
        <f t="shared" si="8"/>
        <v> - </v>
      </c>
    </row>
    <row r="125" spans="2:30" ht="12.75">
      <c r="B125" s="39">
        <f t="shared" si="9"/>
      </c>
      <c r="C125" s="35">
        <f t="shared" si="10"/>
        <v>94</v>
      </c>
      <c r="E125" s="39">
        <f t="shared" si="11"/>
      </c>
      <c r="F125" s="35">
        <f t="shared" si="12"/>
        <v>94</v>
      </c>
      <c r="H125" s="39">
        <f>IF('Armor Materials'!$A97="",0,IF('Armor Materials'!$G97="",0,IF('Armor Materials'!$G97&gt;0,'Armor Materials'!$G97,0)))</f>
        <v>0</v>
      </c>
      <c r="I125" s="35">
        <f>IF(H125&gt;0,'Armor Materials'!$A97,"")</f>
      </c>
      <c r="K125" s="39">
        <f>IF('Armor Pieces'!$A97="",0,IF('Armor Pieces'!$D97="",0,IF('Armor Pieces'!$D97&gt;0,'Armor Pieces'!$D97,0)))</f>
        <v>0</v>
      </c>
      <c r="L125" s="35">
        <f>IF(K125&gt;0,'Armor Pieces'!$A97,"")</f>
      </c>
      <c r="AA125" s="45"/>
      <c r="AB125" s="46"/>
      <c r="AC125" s="48"/>
      <c r="AD125" s="47" t="str">
        <f t="shared" si="8"/>
        <v> - </v>
      </c>
    </row>
    <row r="126" spans="2:30" ht="12.75">
      <c r="B126" s="38">
        <f t="shared" si="9"/>
      </c>
      <c r="C126" s="36">
        <f t="shared" si="10"/>
        <v>95</v>
      </c>
      <c r="E126" s="38">
        <f t="shared" si="11"/>
      </c>
      <c r="F126" s="36">
        <f t="shared" si="12"/>
        <v>95</v>
      </c>
      <c r="H126" s="38">
        <f>IF('Armor Materials'!$A98="",0,IF('Armor Materials'!$G98="",0,IF('Armor Materials'!$G98&gt;0,'Armor Materials'!$G98,0)))</f>
        <v>0</v>
      </c>
      <c r="I126" s="36">
        <f>IF(H126&gt;0,'Armor Materials'!$A98,"")</f>
      </c>
      <c r="K126" s="38">
        <f>IF('Armor Pieces'!$A98="",0,IF('Armor Pieces'!$D98="",0,IF('Armor Pieces'!$D98&gt;0,'Armor Pieces'!$D98,0)))</f>
        <v>0</v>
      </c>
      <c r="L126" s="36">
        <f>IF(K126&gt;0,'Armor Pieces'!$A98,"")</f>
      </c>
      <c r="AA126" s="52"/>
      <c r="AB126" s="53"/>
      <c r="AC126" s="55"/>
      <c r="AD126" s="54" t="str">
        <f t="shared" si="8"/>
        <v> - </v>
      </c>
    </row>
    <row r="127" spans="2:30" ht="12.75">
      <c r="B127" s="39">
        <f t="shared" si="9"/>
      </c>
      <c r="C127" s="35">
        <f t="shared" si="10"/>
        <v>96</v>
      </c>
      <c r="E127" s="39">
        <f t="shared" si="11"/>
      </c>
      <c r="F127" s="35">
        <f t="shared" si="12"/>
        <v>96</v>
      </c>
      <c r="H127" s="39">
        <f>IF('Armor Materials'!$A99="",0,IF('Armor Materials'!$G99="",0,IF('Armor Materials'!$G99&gt;0,'Armor Materials'!$G99,0)))</f>
        <v>0</v>
      </c>
      <c r="I127" s="35">
        <f>IF(H127&gt;0,'Armor Materials'!$A99,"")</f>
      </c>
      <c r="K127" s="39">
        <f>IF('Armor Pieces'!$A99="",0,IF('Armor Pieces'!$D99="",0,IF('Armor Pieces'!$D99&gt;0,'Armor Pieces'!$D99,0)))</f>
        <v>0</v>
      </c>
      <c r="L127" s="35">
        <f>IF(K127&gt;0,'Armor Pieces'!$A99,"")</f>
      </c>
      <c r="AA127" s="45"/>
      <c r="AB127" s="46"/>
      <c r="AC127" s="48"/>
      <c r="AD127" s="47" t="str">
        <f t="shared" si="8"/>
        <v> - </v>
      </c>
    </row>
    <row r="128" spans="2:30" ht="12.75">
      <c r="B128" s="38">
        <f t="shared" si="9"/>
      </c>
      <c r="C128" s="36">
        <f t="shared" si="10"/>
        <v>97</v>
      </c>
      <c r="E128" s="38">
        <f t="shared" si="11"/>
      </c>
      <c r="F128" s="36">
        <f t="shared" si="12"/>
        <v>97</v>
      </c>
      <c r="H128" s="38">
        <f>IF('Armor Materials'!$A100="",0,IF('Armor Materials'!$G100="",0,IF('Armor Materials'!$G100&gt;0,'Armor Materials'!$G100,0)))</f>
        <v>0</v>
      </c>
      <c r="I128" s="36">
        <f>IF(H128&gt;0,'Armor Materials'!$A100,"")</f>
      </c>
      <c r="K128" s="38">
        <f>IF('Armor Pieces'!$A100="",0,IF('Armor Pieces'!$D100="",0,IF('Armor Pieces'!$D100&gt;0,'Armor Pieces'!$D100,0)))</f>
        <v>0</v>
      </c>
      <c r="L128" s="36">
        <f>IF(K128&gt;0,'Armor Pieces'!$A100,"")</f>
      </c>
      <c r="AA128" s="52"/>
      <c r="AB128" s="53"/>
      <c r="AC128" s="55"/>
      <c r="AD128" s="54" t="str">
        <f t="shared" si="8"/>
        <v> - </v>
      </c>
    </row>
    <row r="129" spans="2:30" ht="12.75">
      <c r="B129" s="39">
        <f t="shared" si="9"/>
      </c>
      <c r="C129" s="35">
        <f t="shared" si="10"/>
        <v>98</v>
      </c>
      <c r="E129" s="39">
        <f t="shared" si="11"/>
      </c>
      <c r="F129" s="35">
        <f t="shared" si="12"/>
        <v>98</v>
      </c>
      <c r="H129" s="39">
        <f>IF('Armor Materials'!$A101="",0,IF('Armor Materials'!$G101="",0,IF('Armor Materials'!$G101&gt;0,'Armor Materials'!$G101,0)))</f>
        <v>0</v>
      </c>
      <c r="I129" s="35">
        <f>IF(H129&gt;0,'Armor Materials'!$A101,"")</f>
      </c>
      <c r="K129" s="39">
        <f>IF('Armor Pieces'!$A101="",0,IF('Armor Pieces'!$D101="",0,IF('Armor Pieces'!$D101&gt;0,'Armor Pieces'!$D101,0)))</f>
        <v>0</v>
      </c>
      <c r="L129" s="35">
        <f>IF(K129&gt;0,'Armor Pieces'!$A101,"")</f>
      </c>
      <c r="AA129" s="45"/>
      <c r="AB129" s="46"/>
      <c r="AC129" s="48"/>
      <c r="AD129" s="47" t="str">
        <f t="shared" si="8"/>
        <v> - </v>
      </c>
    </row>
    <row r="130" spans="2:30" ht="12.75">
      <c r="B130" s="38">
        <f t="shared" si="9"/>
      </c>
      <c r="C130" s="36">
        <f t="shared" si="10"/>
        <v>99</v>
      </c>
      <c r="E130" s="38">
        <f t="shared" si="11"/>
      </c>
      <c r="F130" s="36">
        <f t="shared" si="12"/>
        <v>99</v>
      </c>
      <c r="H130" s="38">
        <f>IF('Armor Materials'!$A102="",0,IF('Armor Materials'!$G102="",0,IF('Armor Materials'!$G102&gt;0,'Armor Materials'!$G102,0)))</f>
        <v>0</v>
      </c>
      <c r="I130" s="36">
        <f>IF(H130&gt;0,'Armor Materials'!$A102,"")</f>
      </c>
      <c r="K130" s="38">
        <f>IF('Armor Pieces'!$A102="",0,IF('Armor Pieces'!$D102="",0,IF('Armor Pieces'!$D102&gt;0,'Armor Pieces'!$D102,0)))</f>
        <v>0</v>
      </c>
      <c r="L130" s="36">
        <f>IF(K130&gt;0,'Armor Pieces'!$A102,"")</f>
      </c>
      <c r="AA130" s="52"/>
      <c r="AB130" s="53"/>
      <c r="AC130" s="55"/>
      <c r="AD130" s="54" t="str">
        <f t="shared" si="8"/>
        <v> - </v>
      </c>
    </row>
    <row r="131" spans="2:30" ht="12.75">
      <c r="B131" s="39">
        <f t="shared" si="9"/>
      </c>
      <c r="C131" s="35">
        <f t="shared" si="10"/>
        <v>100</v>
      </c>
      <c r="E131" s="39">
        <f t="shared" si="11"/>
      </c>
      <c r="F131" s="35">
        <f t="shared" si="12"/>
        <v>100</v>
      </c>
      <c r="H131" s="39">
        <f>IF('Armor Materials'!$A103="",0,IF('Armor Materials'!$G103="",0,IF('Armor Materials'!$G103&gt;0,'Armor Materials'!$G103,0)))</f>
        <v>0</v>
      </c>
      <c r="I131" s="35">
        <f>IF(H131&gt;0,'Armor Materials'!$A103,"")</f>
      </c>
      <c r="K131" s="39">
        <f>IF('Armor Pieces'!$A103="",0,IF('Armor Pieces'!$D103="",0,IF('Armor Pieces'!$D103&gt;0,'Armor Pieces'!$D103,0)))</f>
        <v>0</v>
      </c>
      <c r="L131" s="35">
        <f>IF(K131&gt;0,'Armor Pieces'!$A103,"")</f>
      </c>
      <c r="AA131" s="45"/>
      <c r="AB131" s="46"/>
      <c r="AC131" s="48"/>
      <c r="AD131" s="47" t="str">
        <f aca="true" t="shared" si="13" ref="AD131:AD194">CONCATENATE($AB131," - ",$AA131)</f>
        <v> - </v>
      </c>
    </row>
    <row r="132" spans="2:30" ht="12.75">
      <c r="B132" s="38">
        <f t="shared" si="9"/>
      </c>
      <c r="C132" s="36">
        <f t="shared" si="10"/>
        <v>101</v>
      </c>
      <c r="E132" s="38">
        <f t="shared" si="11"/>
      </c>
      <c r="F132" s="36">
        <f t="shared" si="12"/>
        <v>101</v>
      </c>
      <c r="H132" s="38">
        <f>IF('Armor Materials'!$A104="",0,IF('Armor Materials'!$G104="",0,IF('Armor Materials'!$G104&gt;0,'Armor Materials'!$G104,0)))</f>
        <v>0</v>
      </c>
      <c r="I132" s="36">
        <f>IF(H132&gt;0,'Armor Materials'!$A104,"")</f>
      </c>
      <c r="K132" s="38">
        <f>IF('Armor Pieces'!$A104="",0,IF('Armor Pieces'!$D104="",0,IF('Armor Pieces'!$D104&gt;0,'Armor Pieces'!$D104,0)))</f>
        <v>0</v>
      </c>
      <c r="L132" s="36">
        <f>IF(K132&gt;0,'Armor Pieces'!$A104,"")</f>
      </c>
      <c r="AA132" s="52"/>
      <c r="AB132" s="53"/>
      <c r="AC132" s="55"/>
      <c r="AD132" s="54" t="str">
        <f t="shared" si="13"/>
        <v> - </v>
      </c>
    </row>
    <row r="133" spans="2:30" ht="12.75">
      <c r="B133" s="39">
        <f t="shared" si="9"/>
      </c>
      <c r="C133" s="35">
        <f t="shared" si="10"/>
        <v>102</v>
      </c>
      <c r="E133" s="39">
        <f t="shared" si="11"/>
      </c>
      <c r="F133" s="35">
        <f t="shared" si="12"/>
        <v>102</v>
      </c>
      <c r="H133" s="39">
        <f>IF('Armor Materials'!$A105="",0,IF('Armor Materials'!$G105="",0,IF('Armor Materials'!$G105&gt;0,'Armor Materials'!$G105,0)))</f>
        <v>0</v>
      </c>
      <c r="I133" s="35">
        <f>IF(H133&gt;0,'Armor Materials'!$A105,"")</f>
      </c>
      <c r="K133" s="39">
        <f>IF('Armor Pieces'!$A105="",0,IF('Armor Pieces'!$D105="",0,IF('Armor Pieces'!$D105&gt;0,'Armor Pieces'!$D105,0)))</f>
        <v>0</v>
      </c>
      <c r="L133" s="35">
        <f>IF(K133&gt;0,'Armor Pieces'!$A105,"")</f>
      </c>
      <c r="AA133" s="45"/>
      <c r="AB133" s="46"/>
      <c r="AC133" s="48"/>
      <c r="AD133" s="47" t="str">
        <f t="shared" si="13"/>
        <v> - </v>
      </c>
    </row>
    <row r="134" spans="2:30" ht="12.75">
      <c r="B134" s="38">
        <f t="shared" si="9"/>
      </c>
      <c r="C134" s="36">
        <f t="shared" si="10"/>
        <v>103</v>
      </c>
      <c r="E134" s="38">
        <f t="shared" si="11"/>
      </c>
      <c r="F134" s="36">
        <f t="shared" si="12"/>
        <v>103</v>
      </c>
      <c r="H134" s="38">
        <f>IF('Armor Materials'!$A106="",0,IF('Armor Materials'!$G106="",0,IF('Armor Materials'!$G106&gt;0,'Armor Materials'!$G106,0)))</f>
        <v>0</v>
      </c>
      <c r="I134" s="36">
        <f>IF(H134&gt;0,'Armor Materials'!$A106,"")</f>
      </c>
      <c r="K134" s="38">
        <f>IF('Armor Pieces'!$A106="",0,IF('Armor Pieces'!$D106="",0,IF('Armor Pieces'!$D106&gt;0,'Armor Pieces'!$D106,0)))</f>
        <v>0</v>
      </c>
      <c r="L134" s="36">
        <f>IF(K134&gt;0,'Armor Pieces'!$A106,"")</f>
      </c>
      <c r="AA134" s="52"/>
      <c r="AB134" s="53"/>
      <c r="AC134" s="55"/>
      <c r="AD134" s="54" t="str">
        <f t="shared" si="13"/>
        <v> - </v>
      </c>
    </row>
    <row r="135" spans="2:30" ht="12.75">
      <c r="B135" s="39">
        <f t="shared" si="9"/>
      </c>
      <c r="C135" s="35">
        <f t="shared" si="10"/>
        <v>104</v>
      </c>
      <c r="E135" s="39">
        <f t="shared" si="11"/>
      </c>
      <c r="F135" s="35">
        <f t="shared" si="12"/>
        <v>104</v>
      </c>
      <c r="H135" s="39">
        <f>IF('Armor Materials'!$A107="",0,IF('Armor Materials'!$G107="",0,IF('Armor Materials'!$G107&gt;0,'Armor Materials'!$G107,0)))</f>
        <v>0</v>
      </c>
      <c r="I135" s="35">
        <f>IF(H135&gt;0,'Armor Materials'!$A107,"")</f>
      </c>
      <c r="K135" s="39">
        <f>IF('Armor Pieces'!$A107="",0,IF('Armor Pieces'!$D107="",0,IF('Armor Pieces'!$D107&gt;0,'Armor Pieces'!$D107,0)))</f>
        <v>0</v>
      </c>
      <c r="L135" s="35">
        <f>IF(K135&gt;0,'Armor Pieces'!$A107,"")</f>
      </c>
      <c r="AA135" s="45"/>
      <c r="AB135" s="46"/>
      <c r="AC135" s="48"/>
      <c r="AD135" s="47" t="str">
        <f t="shared" si="13"/>
        <v> - </v>
      </c>
    </row>
    <row r="136" spans="2:30" ht="12.75">
      <c r="B136" s="38">
        <f t="shared" si="9"/>
      </c>
      <c r="C136" s="36">
        <f t="shared" si="10"/>
        <v>105</v>
      </c>
      <c r="E136" s="38">
        <f t="shared" si="11"/>
      </c>
      <c r="F136" s="36">
        <f t="shared" si="12"/>
        <v>105</v>
      </c>
      <c r="H136" s="38">
        <f>IF('Armor Materials'!$A108="",0,IF('Armor Materials'!$G108="",0,IF('Armor Materials'!$G108&gt;0,'Armor Materials'!$G108,0)))</f>
        <v>0</v>
      </c>
      <c r="I136" s="36">
        <f>IF(H136&gt;0,'Armor Materials'!$A108,"")</f>
      </c>
      <c r="K136" s="38">
        <f>IF('Armor Pieces'!$A108="",0,IF('Armor Pieces'!$D108="",0,IF('Armor Pieces'!$D108&gt;0,'Armor Pieces'!$D108,0)))</f>
        <v>0</v>
      </c>
      <c r="L136" s="36">
        <f>IF(K136&gt;0,'Armor Pieces'!$A108,"")</f>
      </c>
      <c r="AA136" s="52"/>
      <c r="AB136" s="53"/>
      <c r="AC136" s="55"/>
      <c r="AD136" s="54" t="str">
        <f t="shared" si="13"/>
        <v> - </v>
      </c>
    </row>
    <row r="137" spans="2:30" ht="12.75">
      <c r="B137" s="39">
        <f t="shared" si="9"/>
      </c>
      <c r="C137" s="35">
        <f t="shared" si="10"/>
        <v>106</v>
      </c>
      <c r="E137" s="39">
        <f t="shared" si="11"/>
      </c>
      <c r="F137" s="35">
        <f t="shared" si="12"/>
        <v>106</v>
      </c>
      <c r="H137" s="39">
        <f>IF('Armor Materials'!$A109="",0,IF('Armor Materials'!$G109="",0,IF('Armor Materials'!$G109&gt;0,'Armor Materials'!$G109,0)))</f>
        <v>0</v>
      </c>
      <c r="I137" s="35">
        <f>IF(H137&gt;0,'Armor Materials'!$A109,"")</f>
      </c>
      <c r="K137" s="39">
        <f>IF('Armor Pieces'!$A109="",0,IF('Armor Pieces'!$D109="",0,IF('Armor Pieces'!$D109&gt;0,'Armor Pieces'!$D109,0)))</f>
        <v>0</v>
      </c>
      <c r="L137" s="35">
        <f>IF(K137&gt;0,'Armor Pieces'!$A109,"")</f>
      </c>
      <c r="AA137" s="45"/>
      <c r="AB137" s="46"/>
      <c r="AC137" s="48"/>
      <c r="AD137" s="47" t="str">
        <f t="shared" si="13"/>
        <v> - </v>
      </c>
    </row>
    <row r="138" spans="2:30" ht="12.75">
      <c r="B138" s="38">
        <f t="shared" si="9"/>
      </c>
      <c r="C138" s="36">
        <f t="shared" si="10"/>
        <v>107</v>
      </c>
      <c r="E138" s="38">
        <f t="shared" si="11"/>
      </c>
      <c r="F138" s="36">
        <f t="shared" si="12"/>
        <v>107</v>
      </c>
      <c r="H138" s="38">
        <f>IF('Armor Materials'!$A110="",0,IF('Armor Materials'!$G110="",0,IF('Armor Materials'!$G110&gt;0,'Armor Materials'!$G110,0)))</f>
        <v>0</v>
      </c>
      <c r="I138" s="36">
        <f>IF(H138&gt;0,'Armor Materials'!$A110,"")</f>
      </c>
      <c r="K138" s="38">
        <f>IF('Armor Pieces'!$A110="",0,IF('Armor Pieces'!$D110="",0,IF('Armor Pieces'!$D110&gt;0,'Armor Pieces'!$D110,0)))</f>
        <v>0</v>
      </c>
      <c r="L138" s="36">
        <f>IF(K138&gt;0,'Armor Pieces'!$A110,"")</f>
      </c>
      <c r="AA138" s="52"/>
      <c r="AB138" s="53"/>
      <c r="AC138" s="55"/>
      <c r="AD138" s="54" t="str">
        <f t="shared" si="13"/>
        <v> - </v>
      </c>
    </row>
    <row r="139" spans="2:30" ht="12.75">
      <c r="B139" s="39">
        <f t="shared" si="9"/>
      </c>
      <c r="C139" s="35">
        <f t="shared" si="10"/>
        <v>108</v>
      </c>
      <c r="E139" s="39">
        <f t="shared" si="11"/>
      </c>
      <c r="F139" s="35">
        <f t="shared" si="12"/>
        <v>108</v>
      </c>
      <c r="H139" s="39">
        <f>IF('Armor Materials'!$A111="",0,IF('Armor Materials'!$G111="",0,IF('Armor Materials'!$G111&gt;0,'Armor Materials'!$G111,0)))</f>
        <v>0</v>
      </c>
      <c r="I139" s="35">
        <f>IF(H139&gt;0,'Armor Materials'!$A111,"")</f>
      </c>
      <c r="K139" s="39">
        <f>IF('Armor Pieces'!$A111="",0,IF('Armor Pieces'!$D111="",0,IF('Armor Pieces'!$D111&gt;0,'Armor Pieces'!$D111,0)))</f>
        <v>0</v>
      </c>
      <c r="L139" s="35">
        <f>IF(K139&gt;0,'Armor Pieces'!$A111,"")</f>
      </c>
      <c r="AA139" s="45"/>
      <c r="AB139" s="46"/>
      <c r="AC139" s="48"/>
      <c r="AD139" s="47" t="str">
        <f t="shared" si="13"/>
        <v> - </v>
      </c>
    </row>
    <row r="140" spans="2:30" ht="12.75">
      <c r="B140" s="38">
        <f t="shared" si="9"/>
      </c>
      <c r="C140" s="36">
        <f t="shared" si="10"/>
        <v>109</v>
      </c>
      <c r="E140" s="38">
        <f t="shared" si="11"/>
      </c>
      <c r="F140" s="36">
        <f t="shared" si="12"/>
        <v>109</v>
      </c>
      <c r="H140" s="38">
        <f>IF('Armor Materials'!$A112="",0,IF('Armor Materials'!$G112="",0,IF('Armor Materials'!$G112&gt;0,'Armor Materials'!$G112,0)))</f>
        <v>0</v>
      </c>
      <c r="I140" s="36">
        <f>IF(H140&gt;0,'Armor Materials'!$A112,"")</f>
      </c>
      <c r="K140" s="38">
        <f>IF('Armor Pieces'!$A112="",0,IF('Armor Pieces'!$D112="",0,IF('Armor Pieces'!$D112&gt;0,'Armor Pieces'!$D112,0)))</f>
        <v>0</v>
      </c>
      <c r="L140" s="36">
        <f>IF(K140&gt;0,'Armor Pieces'!$A112,"")</f>
      </c>
      <c r="AA140" s="52"/>
      <c r="AB140" s="53"/>
      <c r="AC140" s="55"/>
      <c r="AD140" s="54" t="str">
        <f t="shared" si="13"/>
        <v> - </v>
      </c>
    </row>
    <row r="141" spans="2:30" ht="12.75">
      <c r="B141" s="39">
        <f t="shared" si="9"/>
      </c>
      <c r="C141" s="35">
        <f t="shared" si="10"/>
        <v>110</v>
      </c>
      <c r="E141" s="39">
        <f t="shared" si="11"/>
      </c>
      <c r="F141" s="35">
        <f t="shared" si="12"/>
        <v>110</v>
      </c>
      <c r="H141" s="39">
        <f>IF('Armor Materials'!$A113="",0,IF('Armor Materials'!$G113="",0,IF('Armor Materials'!$G113&gt;0,'Armor Materials'!$G113,0)))</f>
        <v>0</v>
      </c>
      <c r="I141" s="35">
        <f>IF(H141&gt;0,'Armor Materials'!$A113,"")</f>
      </c>
      <c r="K141" s="39">
        <f>IF('Armor Pieces'!$A113="",0,IF('Armor Pieces'!$D113="",0,IF('Armor Pieces'!$D113&gt;0,'Armor Pieces'!$D113,0)))</f>
        <v>0</v>
      </c>
      <c r="L141" s="35">
        <f>IF(K141&gt;0,'Armor Pieces'!$A113,"")</f>
      </c>
      <c r="AA141" s="45"/>
      <c r="AB141" s="46"/>
      <c r="AC141" s="48"/>
      <c r="AD141" s="47" t="str">
        <f t="shared" si="13"/>
        <v> - </v>
      </c>
    </row>
    <row r="142" spans="2:30" ht="12.75">
      <c r="B142" s="38">
        <f t="shared" si="9"/>
      </c>
      <c r="C142" s="36">
        <f t="shared" si="10"/>
        <v>111</v>
      </c>
      <c r="E142" s="38">
        <f t="shared" si="11"/>
      </c>
      <c r="F142" s="36">
        <f t="shared" si="12"/>
        <v>111</v>
      </c>
      <c r="H142" s="38">
        <f>IF('Armor Materials'!$A114="",0,IF('Armor Materials'!$G114="",0,IF('Armor Materials'!$G114&gt;0,'Armor Materials'!$G114,0)))</f>
        <v>0</v>
      </c>
      <c r="I142" s="36">
        <f>IF(H142&gt;0,'Armor Materials'!$A114,"")</f>
      </c>
      <c r="K142" s="38">
        <f>IF('Armor Pieces'!$A114="",0,IF('Armor Pieces'!$D114="",0,IF('Armor Pieces'!$D114&gt;0,'Armor Pieces'!$D114,0)))</f>
        <v>0</v>
      </c>
      <c r="L142" s="36">
        <f>IF(K142&gt;0,'Armor Pieces'!$A114,"")</f>
      </c>
      <c r="AA142" s="52"/>
      <c r="AB142" s="53"/>
      <c r="AC142" s="53"/>
      <c r="AD142" s="54" t="str">
        <f t="shared" si="13"/>
        <v> - </v>
      </c>
    </row>
    <row r="143" spans="2:30" ht="12.75">
      <c r="B143" s="39">
        <f t="shared" si="9"/>
      </c>
      <c r="C143" s="35">
        <f t="shared" si="10"/>
        <v>112</v>
      </c>
      <c r="E143" s="39">
        <f t="shared" si="11"/>
      </c>
      <c r="F143" s="35">
        <f t="shared" si="12"/>
        <v>112</v>
      </c>
      <c r="H143" s="39">
        <f>IF('Armor Materials'!$A115="",0,IF('Armor Materials'!$G115="",0,IF('Armor Materials'!$G115&gt;0,'Armor Materials'!$G115,0)))</f>
        <v>0</v>
      </c>
      <c r="I143" s="35">
        <f>IF(H143&gt;0,'Armor Materials'!$A115,"")</f>
      </c>
      <c r="K143" s="39">
        <f>IF('Armor Pieces'!$A115="",0,IF('Armor Pieces'!$D115="",0,IF('Armor Pieces'!$D115&gt;0,'Armor Pieces'!$D115,0)))</f>
        <v>0</v>
      </c>
      <c r="L143" s="35">
        <f>IF(K143&gt;0,'Armor Pieces'!$A115,"")</f>
      </c>
      <c r="AA143" s="45"/>
      <c r="AB143" s="46"/>
      <c r="AC143" s="46"/>
      <c r="AD143" s="47" t="str">
        <f t="shared" si="13"/>
        <v> - </v>
      </c>
    </row>
    <row r="144" spans="2:30" ht="12.75">
      <c r="B144" s="38">
        <f t="shared" si="9"/>
      </c>
      <c r="C144" s="36">
        <f t="shared" si="10"/>
        <v>113</v>
      </c>
      <c r="E144" s="38">
        <f t="shared" si="11"/>
      </c>
      <c r="F144" s="36">
        <f t="shared" si="12"/>
        <v>113</v>
      </c>
      <c r="H144" s="38">
        <f>IF('Armor Materials'!$A116="",0,IF('Armor Materials'!$G116="",0,IF('Armor Materials'!$G116&gt;0,'Armor Materials'!$G116,0)))</f>
        <v>0</v>
      </c>
      <c r="I144" s="36">
        <f>IF(H144&gt;0,'Armor Materials'!$A116,"")</f>
      </c>
      <c r="K144" s="38">
        <f>IF('Armor Pieces'!$A116="",0,IF('Armor Pieces'!$D116="",0,IF('Armor Pieces'!$D116&gt;0,'Armor Pieces'!$D116,0)))</f>
        <v>0</v>
      </c>
      <c r="L144" s="36">
        <f>IF(K144&gt;0,'Armor Pieces'!$A116,"")</f>
      </c>
      <c r="AA144" s="52"/>
      <c r="AB144" s="53"/>
      <c r="AC144" s="53"/>
      <c r="AD144" s="54" t="str">
        <f t="shared" si="13"/>
        <v> - </v>
      </c>
    </row>
    <row r="145" spans="2:30" ht="12.75">
      <c r="B145" s="39">
        <f t="shared" si="9"/>
      </c>
      <c r="C145" s="35">
        <f t="shared" si="10"/>
        <v>114</v>
      </c>
      <c r="E145" s="39">
        <f t="shared" si="11"/>
      </c>
      <c r="F145" s="35">
        <f t="shared" si="12"/>
        <v>114</v>
      </c>
      <c r="H145" s="39">
        <f>IF('Armor Materials'!$A117="",0,IF('Armor Materials'!$G117="",0,IF('Armor Materials'!$G117&gt;0,'Armor Materials'!$G117,0)))</f>
        <v>0</v>
      </c>
      <c r="I145" s="35">
        <f>IF(H145&gt;0,'Armor Materials'!$A117,"")</f>
      </c>
      <c r="K145" s="39">
        <f>IF('Armor Pieces'!$A117="",0,IF('Armor Pieces'!$D117="",0,IF('Armor Pieces'!$D117&gt;0,'Armor Pieces'!$D117,0)))</f>
        <v>0</v>
      </c>
      <c r="L145" s="35">
        <f>IF(K145&gt;0,'Armor Pieces'!$A117,"")</f>
      </c>
      <c r="AA145" s="45"/>
      <c r="AB145" s="46"/>
      <c r="AC145" s="48"/>
      <c r="AD145" s="47" t="str">
        <f t="shared" si="13"/>
        <v> - </v>
      </c>
    </row>
    <row r="146" spans="2:30" ht="12.75">
      <c r="B146" s="38">
        <f t="shared" si="9"/>
      </c>
      <c r="C146" s="36">
        <f t="shared" si="10"/>
        <v>115</v>
      </c>
      <c r="E146" s="38">
        <f t="shared" si="11"/>
      </c>
      <c r="F146" s="36">
        <f t="shared" si="12"/>
        <v>115</v>
      </c>
      <c r="H146" s="38">
        <f>IF('Armor Materials'!$A118="",0,IF('Armor Materials'!$G118="",0,IF('Armor Materials'!$G118&gt;0,'Armor Materials'!$G118,0)))</f>
        <v>0</v>
      </c>
      <c r="I146" s="36">
        <f>IF(H146&gt;0,'Armor Materials'!$A118,"")</f>
      </c>
      <c r="K146" s="38">
        <f>IF('Armor Pieces'!$A118="",0,IF('Armor Pieces'!$D118="",0,IF('Armor Pieces'!$D118&gt;0,'Armor Pieces'!$D118,0)))</f>
        <v>0</v>
      </c>
      <c r="L146" s="36">
        <f>IF(K146&gt;0,'Armor Pieces'!$A118,"")</f>
      </c>
      <c r="AA146" s="52"/>
      <c r="AB146" s="53"/>
      <c r="AC146" s="55"/>
      <c r="AD146" s="54" t="str">
        <f t="shared" si="13"/>
        <v> - </v>
      </c>
    </row>
    <row r="147" spans="2:30" ht="12.75">
      <c r="B147" s="39">
        <f t="shared" si="9"/>
      </c>
      <c r="C147" s="35">
        <f t="shared" si="10"/>
        <v>116</v>
      </c>
      <c r="E147" s="39">
        <f t="shared" si="11"/>
      </c>
      <c r="F147" s="35">
        <f t="shared" si="12"/>
        <v>116</v>
      </c>
      <c r="H147" s="39">
        <f>IF('Armor Materials'!$A119="",0,IF('Armor Materials'!$G119="",0,IF('Armor Materials'!$G119&gt;0,'Armor Materials'!$G119,0)))</f>
        <v>0</v>
      </c>
      <c r="I147" s="35">
        <f>IF(H147&gt;0,'Armor Materials'!$A119,"")</f>
      </c>
      <c r="K147" s="39">
        <f>IF('Armor Pieces'!$A119="",0,IF('Armor Pieces'!$D119="",0,IF('Armor Pieces'!$D119&gt;0,'Armor Pieces'!$D119,0)))</f>
        <v>0</v>
      </c>
      <c r="L147" s="35">
        <f>IF(K147&gt;0,'Armor Pieces'!$A119,"")</f>
      </c>
      <c r="AA147" s="45"/>
      <c r="AB147" s="46"/>
      <c r="AC147" s="48"/>
      <c r="AD147" s="47" t="str">
        <f t="shared" si="13"/>
        <v> - </v>
      </c>
    </row>
    <row r="148" spans="2:30" ht="12.75">
      <c r="B148" s="38">
        <f t="shared" si="9"/>
      </c>
      <c r="C148" s="36">
        <f t="shared" si="10"/>
        <v>117</v>
      </c>
      <c r="E148" s="38">
        <f t="shared" si="11"/>
      </c>
      <c r="F148" s="36">
        <f t="shared" si="12"/>
        <v>117</v>
      </c>
      <c r="H148" s="38">
        <f>IF('Armor Materials'!$A120="",0,IF('Armor Materials'!$G120="",0,IF('Armor Materials'!$G120&gt;0,'Armor Materials'!$G120,0)))</f>
        <v>0</v>
      </c>
      <c r="I148" s="36">
        <f>IF(H148&gt;0,'Armor Materials'!$A120,"")</f>
      </c>
      <c r="K148" s="38">
        <f>IF('Armor Pieces'!$A120="",0,IF('Armor Pieces'!$D120="",0,IF('Armor Pieces'!$D120&gt;0,'Armor Pieces'!$D120,0)))</f>
        <v>0</v>
      </c>
      <c r="L148" s="36">
        <f>IF(K148&gt;0,'Armor Pieces'!$A120,"")</f>
      </c>
      <c r="AA148" s="52"/>
      <c r="AB148" s="53"/>
      <c r="AC148" s="55"/>
      <c r="AD148" s="54" t="str">
        <f t="shared" si="13"/>
        <v> - </v>
      </c>
    </row>
    <row r="149" spans="2:30" ht="12.75">
      <c r="B149" s="39">
        <f t="shared" si="9"/>
      </c>
      <c r="C149" s="35">
        <f t="shared" si="10"/>
        <v>118</v>
      </c>
      <c r="E149" s="39">
        <f t="shared" si="11"/>
      </c>
      <c r="F149" s="35">
        <f t="shared" si="12"/>
        <v>118</v>
      </c>
      <c r="H149" s="39">
        <f>IF('Armor Materials'!$A121="",0,IF('Armor Materials'!$G121="",0,IF('Armor Materials'!$G121&gt;0,'Armor Materials'!$G121,0)))</f>
        <v>0</v>
      </c>
      <c r="I149" s="35">
        <f>IF(H149&gt;0,'Armor Materials'!$A121,"")</f>
      </c>
      <c r="K149" s="39">
        <f>IF('Armor Pieces'!$A121="",0,IF('Armor Pieces'!$D121="",0,IF('Armor Pieces'!$D121&gt;0,'Armor Pieces'!$D121,0)))</f>
        <v>0</v>
      </c>
      <c r="L149" s="35">
        <f>IF(K149&gt;0,'Armor Pieces'!$A121,"")</f>
      </c>
      <c r="AA149" s="45"/>
      <c r="AB149" s="46"/>
      <c r="AC149" s="48"/>
      <c r="AD149" s="47" t="str">
        <f t="shared" si="13"/>
        <v> - </v>
      </c>
    </row>
    <row r="150" spans="2:30" ht="12.75">
      <c r="B150" s="38">
        <f t="shared" si="9"/>
      </c>
      <c r="C150" s="36">
        <f t="shared" si="10"/>
        <v>119</v>
      </c>
      <c r="E150" s="38">
        <f t="shared" si="11"/>
      </c>
      <c r="F150" s="36">
        <f t="shared" si="12"/>
        <v>119</v>
      </c>
      <c r="H150" s="38">
        <f>IF('Armor Materials'!$A122="",0,IF('Armor Materials'!$G122="",0,IF('Armor Materials'!$G122&gt;0,'Armor Materials'!$G122,0)))</f>
        <v>0</v>
      </c>
      <c r="I150" s="36">
        <f>IF(H150&gt;0,'Armor Materials'!$A122,"")</f>
      </c>
      <c r="K150" s="38">
        <f>IF('Armor Pieces'!$A122="",0,IF('Armor Pieces'!$D122="",0,IF('Armor Pieces'!$D122&gt;0,'Armor Pieces'!$D122,0)))</f>
        <v>0</v>
      </c>
      <c r="L150" s="36">
        <f>IF(K150&gt;0,'Armor Pieces'!$A122,"")</f>
      </c>
      <c r="AA150" s="52"/>
      <c r="AB150" s="53"/>
      <c r="AC150" s="55"/>
      <c r="AD150" s="54" t="str">
        <f t="shared" si="13"/>
        <v> - </v>
      </c>
    </row>
    <row r="151" spans="2:30" ht="12.75">
      <c r="B151" s="39">
        <f t="shared" si="9"/>
      </c>
      <c r="C151" s="35">
        <f t="shared" si="10"/>
        <v>120</v>
      </c>
      <c r="E151" s="39">
        <f t="shared" si="11"/>
      </c>
      <c r="F151" s="35">
        <f t="shared" si="12"/>
        <v>120</v>
      </c>
      <c r="H151" s="39">
        <f>IF('Armor Materials'!$A123="",0,IF('Armor Materials'!$G123="",0,IF('Armor Materials'!$G123&gt;0,'Armor Materials'!$G123,0)))</f>
        <v>0</v>
      </c>
      <c r="I151" s="35">
        <f>IF(H151&gt;0,'Armor Materials'!$A123,"")</f>
      </c>
      <c r="K151" s="39">
        <f>IF('Armor Pieces'!$A123="",0,IF('Armor Pieces'!$D123="",0,IF('Armor Pieces'!$D123&gt;0,'Armor Pieces'!$D123,0)))</f>
        <v>0</v>
      </c>
      <c r="L151" s="35">
        <f>IF(K151&gt;0,'Armor Pieces'!$A123,"")</f>
      </c>
      <c r="AA151" s="45"/>
      <c r="AB151" s="46"/>
      <c r="AC151" s="48"/>
      <c r="AD151" s="47" t="str">
        <f t="shared" si="13"/>
        <v> - </v>
      </c>
    </row>
    <row r="152" spans="2:30" ht="12.75">
      <c r="B152" s="38">
        <f t="shared" si="9"/>
      </c>
      <c r="C152" s="36">
        <f t="shared" si="10"/>
        <v>121</v>
      </c>
      <c r="E152" s="38">
        <f t="shared" si="11"/>
      </c>
      <c r="F152" s="36">
        <f t="shared" si="12"/>
        <v>121</v>
      </c>
      <c r="H152" s="38">
        <f>IF('Armor Materials'!$A124="",0,IF('Armor Materials'!$G124="",0,IF('Armor Materials'!$G124&gt;0,'Armor Materials'!$G124,0)))</f>
        <v>0</v>
      </c>
      <c r="I152" s="36">
        <f>IF(H152&gt;0,'Armor Materials'!$A124,"")</f>
      </c>
      <c r="K152" s="38">
        <f>IF('Armor Pieces'!$A124="",0,IF('Armor Pieces'!$D124="",0,IF('Armor Pieces'!$D124&gt;0,'Armor Pieces'!$D124,0)))</f>
        <v>0</v>
      </c>
      <c r="L152" s="36">
        <f>IF(K152&gt;0,'Armor Pieces'!$A124,"")</f>
      </c>
      <c r="AA152" s="52"/>
      <c r="AB152" s="53"/>
      <c r="AC152" s="55"/>
      <c r="AD152" s="54" t="str">
        <f t="shared" si="13"/>
        <v> - </v>
      </c>
    </row>
    <row r="153" spans="2:30" ht="12.75">
      <c r="B153" s="39">
        <f t="shared" si="9"/>
      </c>
      <c r="C153" s="35">
        <f t="shared" si="10"/>
        <v>122</v>
      </c>
      <c r="E153" s="39">
        <f t="shared" si="11"/>
      </c>
      <c r="F153" s="35">
        <f t="shared" si="12"/>
        <v>122</v>
      </c>
      <c r="H153" s="39">
        <f>IF('Armor Materials'!$A125="",0,IF('Armor Materials'!$G125="",0,IF('Armor Materials'!$G125&gt;0,'Armor Materials'!$G125,0)))</f>
        <v>0</v>
      </c>
      <c r="I153" s="35">
        <f>IF(H153&gt;0,'Armor Materials'!$A125,"")</f>
      </c>
      <c r="K153" s="39">
        <f>IF('Armor Pieces'!$A125="",0,IF('Armor Pieces'!$D125="",0,IF('Armor Pieces'!$D125&gt;0,'Armor Pieces'!$D125,0)))</f>
        <v>0</v>
      </c>
      <c r="L153" s="35">
        <f>IF(K153&gt;0,'Armor Pieces'!$A125,"")</f>
      </c>
      <c r="AA153" s="45"/>
      <c r="AB153" s="46"/>
      <c r="AC153" s="48"/>
      <c r="AD153" s="47" t="str">
        <f t="shared" si="13"/>
        <v> - </v>
      </c>
    </row>
    <row r="154" spans="2:30" ht="12.75">
      <c r="B154" s="38">
        <f t="shared" si="9"/>
      </c>
      <c r="C154" s="36">
        <f t="shared" si="10"/>
        <v>123</v>
      </c>
      <c r="E154" s="38">
        <f t="shared" si="11"/>
      </c>
      <c r="F154" s="36">
        <f t="shared" si="12"/>
        <v>123</v>
      </c>
      <c r="H154" s="38">
        <f>IF('Armor Materials'!$A126="",0,IF('Armor Materials'!$G126="",0,IF('Armor Materials'!$G126&gt;0,'Armor Materials'!$G126,0)))</f>
        <v>0</v>
      </c>
      <c r="I154" s="36">
        <f>IF(H154&gt;0,'Armor Materials'!$A126,"")</f>
      </c>
      <c r="K154" s="38">
        <f>IF('Armor Pieces'!$A126="",0,IF('Armor Pieces'!$D126="",0,IF('Armor Pieces'!$D126&gt;0,'Armor Pieces'!$D126,0)))</f>
        <v>0</v>
      </c>
      <c r="L154" s="36">
        <f>IF(K154&gt;0,'Armor Pieces'!$A126,"")</f>
      </c>
      <c r="AA154" s="52"/>
      <c r="AB154" s="53"/>
      <c r="AC154" s="55"/>
      <c r="AD154" s="54" t="str">
        <f t="shared" si="13"/>
        <v> - </v>
      </c>
    </row>
    <row r="155" spans="2:30" ht="12.75">
      <c r="B155" s="39">
        <f t="shared" si="9"/>
      </c>
      <c r="C155" s="35">
        <f t="shared" si="10"/>
        <v>124</v>
      </c>
      <c r="E155" s="39">
        <f t="shared" si="11"/>
      </c>
      <c r="F155" s="35">
        <f t="shared" si="12"/>
        <v>124</v>
      </c>
      <c r="H155" s="39">
        <f>IF('Armor Materials'!$A127="",0,IF('Armor Materials'!$G127="",0,IF('Armor Materials'!$G127&gt;0,'Armor Materials'!$G127,0)))</f>
        <v>0</v>
      </c>
      <c r="I155" s="35">
        <f>IF(H155&gt;0,'Armor Materials'!$A127,"")</f>
      </c>
      <c r="K155" s="39">
        <f>IF('Armor Pieces'!$A127="",0,IF('Armor Pieces'!$D127="",0,IF('Armor Pieces'!$D127&gt;0,'Armor Pieces'!$D127,0)))</f>
        <v>0</v>
      </c>
      <c r="L155" s="35">
        <f>IF(K155&gt;0,'Armor Pieces'!$A127,"")</f>
      </c>
      <c r="AA155" s="45"/>
      <c r="AB155" s="46"/>
      <c r="AC155" s="48"/>
      <c r="AD155" s="47" t="str">
        <f t="shared" si="13"/>
        <v> - </v>
      </c>
    </row>
    <row r="156" spans="2:30" ht="12.75">
      <c r="B156" s="38">
        <f t="shared" si="9"/>
      </c>
      <c r="C156" s="36">
        <f t="shared" si="10"/>
        <v>125</v>
      </c>
      <c r="E156" s="38">
        <f t="shared" si="11"/>
      </c>
      <c r="F156" s="36">
        <f t="shared" si="12"/>
        <v>125</v>
      </c>
      <c r="H156" s="38">
        <f>IF('Armor Materials'!$A128="",0,IF('Armor Materials'!$G128="",0,IF('Armor Materials'!$G128&gt;0,'Armor Materials'!$G128,0)))</f>
        <v>0</v>
      </c>
      <c r="I156" s="36">
        <f>IF(H156&gt;0,'Armor Materials'!$A128,"")</f>
      </c>
      <c r="K156" s="38">
        <f>IF('Armor Pieces'!$A128="",0,IF('Armor Pieces'!$D128="",0,IF('Armor Pieces'!$D128&gt;0,'Armor Pieces'!$D128,0)))</f>
        <v>0</v>
      </c>
      <c r="L156" s="36">
        <f>IF(K156&gt;0,'Armor Pieces'!$A128,"")</f>
      </c>
      <c r="AA156" s="52"/>
      <c r="AB156" s="53"/>
      <c r="AC156" s="55"/>
      <c r="AD156" s="54" t="str">
        <f t="shared" si="13"/>
        <v> - </v>
      </c>
    </row>
    <row r="157" spans="2:30" ht="12.75">
      <c r="B157" s="39">
        <f t="shared" si="9"/>
      </c>
      <c r="C157" s="35">
        <f t="shared" si="10"/>
        <v>126</v>
      </c>
      <c r="E157" s="39">
        <f t="shared" si="11"/>
      </c>
      <c r="F157" s="35">
        <f t="shared" si="12"/>
        <v>126</v>
      </c>
      <c r="H157" s="39">
        <f>IF('Armor Materials'!$A129="",0,IF('Armor Materials'!$G129="",0,IF('Armor Materials'!$G129&gt;0,'Armor Materials'!$G129,0)))</f>
        <v>0</v>
      </c>
      <c r="I157" s="35">
        <f>IF(H157&gt;0,'Armor Materials'!$A129,"")</f>
      </c>
      <c r="K157" s="39">
        <f>IF('Armor Pieces'!$A129="",0,IF('Armor Pieces'!$D129="",0,IF('Armor Pieces'!$D129&gt;0,'Armor Pieces'!$D129,0)))</f>
        <v>0</v>
      </c>
      <c r="L157" s="35">
        <f>IF(K157&gt;0,'Armor Pieces'!$A129,"")</f>
      </c>
      <c r="AA157" s="45"/>
      <c r="AB157" s="46"/>
      <c r="AC157" s="48"/>
      <c r="AD157" s="47" t="str">
        <f t="shared" si="13"/>
        <v> - </v>
      </c>
    </row>
    <row r="158" spans="2:30" ht="12.75">
      <c r="B158" s="38">
        <f t="shared" si="9"/>
      </c>
      <c r="C158" s="36">
        <f t="shared" si="10"/>
        <v>127</v>
      </c>
      <c r="E158" s="38">
        <f t="shared" si="11"/>
      </c>
      <c r="F158" s="36">
        <f t="shared" si="12"/>
        <v>127</v>
      </c>
      <c r="H158" s="38">
        <f>IF('Armor Materials'!$A130="",0,IF('Armor Materials'!$G130="",0,IF('Armor Materials'!$G130&gt;0,'Armor Materials'!$G130,0)))</f>
        <v>0</v>
      </c>
      <c r="I158" s="36">
        <f>IF(H158&gt;0,'Armor Materials'!$A130,"")</f>
      </c>
      <c r="K158" s="38">
        <f>IF('Armor Pieces'!$A130="",0,IF('Armor Pieces'!$D130="",0,IF('Armor Pieces'!$D130&gt;0,'Armor Pieces'!$D130,0)))</f>
        <v>0</v>
      </c>
      <c r="L158" s="36">
        <f>IF(K158&gt;0,'Armor Pieces'!$A130,"")</f>
      </c>
      <c r="AA158" s="52"/>
      <c r="AB158" s="53"/>
      <c r="AC158" s="55"/>
      <c r="AD158" s="54" t="str">
        <f t="shared" si="13"/>
        <v> - </v>
      </c>
    </row>
    <row r="159" spans="2:30" ht="12.75">
      <c r="B159" s="39">
        <f t="shared" si="9"/>
      </c>
      <c r="C159" s="35">
        <f t="shared" si="10"/>
        <v>128</v>
      </c>
      <c r="E159" s="39">
        <f t="shared" si="11"/>
      </c>
      <c r="F159" s="35">
        <f t="shared" si="12"/>
        <v>128</v>
      </c>
      <c r="H159" s="39">
        <f>IF('Armor Materials'!$A131="",0,IF('Armor Materials'!$G131="",0,IF('Armor Materials'!$G131&gt;0,'Armor Materials'!$G131,0)))</f>
        <v>0</v>
      </c>
      <c r="I159" s="35">
        <f>IF(H159&gt;0,'Armor Materials'!$A131,"")</f>
      </c>
      <c r="K159" s="39">
        <f>IF('Armor Pieces'!$A131="",0,IF('Armor Pieces'!$D131="",0,IF('Armor Pieces'!$D131&gt;0,'Armor Pieces'!$D131,0)))</f>
        <v>0</v>
      </c>
      <c r="L159" s="35">
        <f>IF(K159&gt;0,'Armor Pieces'!$A131,"")</f>
      </c>
      <c r="AA159" s="45"/>
      <c r="AB159" s="46"/>
      <c r="AC159" s="48"/>
      <c r="AD159" s="47" t="str">
        <f t="shared" si="13"/>
        <v> - </v>
      </c>
    </row>
    <row r="160" spans="2:30" ht="12.75">
      <c r="B160" s="38">
        <f t="shared" si="9"/>
      </c>
      <c r="C160" s="36">
        <f t="shared" si="10"/>
        <v>129</v>
      </c>
      <c r="E160" s="38">
        <f t="shared" si="11"/>
      </c>
      <c r="F160" s="36">
        <f t="shared" si="12"/>
        <v>129</v>
      </c>
      <c r="H160" s="38">
        <f>IF('Armor Materials'!$A132="",0,IF('Armor Materials'!$G132="",0,IF('Armor Materials'!$G132&gt;0,'Armor Materials'!$G132,0)))</f>
        <v>0</v>
      </c>
      <c r="I160" s="36">
        <f>IF(H160&gt;0,'Armor Materials'!$A132,"")</f>
      </c>
      <c r="K160" s="38">
        <f>IF('Armor Pieces'!$A132="",0,IF('Armor Pieces'!$D132="",0,IF('Armor Pieces'!$D132&gt;0,'Armor Pieces'!$D132,0)))</f>
        <v>0</v>
      </c>
      <c r="L160" s="36">
        <f>IF(K160&gt;0,'Armor Pieces'!$A132,"")</f>
      </c>
      <c r="AA160" s="52"/>
      <c r="AB160" s="53"/>
      <c r="AC160" s="55"/>
      <c r="AD160" s="54" t="str">
        <f t="shared" si="13"/>
        <v> - </v>
      </c>
    </row>
    <row r="161" spans="2:30" ht="12.75">
      <c r="B161" s="39">
        <f aca="true" t="shared" si="14" ref="B161:B224">IF(ISNA(VLOOKUP(C161,tbl_materials_sorted,2,FALSE)=1),"",VLOOKUP(C161,tbl_materials_sorted,2,FALSE))</f>
      </c>
      <c r="C161" s="35">
        <f aca="true" t="shared" si="15" ref="C161:C224">C160+1</f>
        <v>130</v>
      </c>
      <c r="E161" s="39">
        <f aca="true" t="shared" si="16" ref="E161:E224">IF(ISNA(VLOOKUP(F161,tbl_armor_pieces_sorted,2,FALSE)=1),"",VLOOKUP(F161,tbl_armor_pieces_sorted,2,FALSE))</f>
      </c>
      <c r="F161" s="35">
        <f aca="true" t="shared" si="17" ref="F161:F224">F160+1</f>
        <v>130</v>
      </c>
      <c r="H161" s="39">
        <f>IF('Armor Materials'!$A133="",0,IF('Armor Materials'!$G133="",0,IF('Armor Materials'!$G133&gt;0,'Armor Materials'!$G133,0)))</f>
        <v>0</v>
      </c>
      <c r="I161" s="35">
        <f>IF(H161&gt;0,'Armor Materials'!$A133,"")</f>
      </c>
      <c r="K161" s="39">
        <f>IF('Armor Pieces'!$A133="",0,IF('Armor Pieces'!$D133="",0,IF('Armor Pieces'!$D133&gt;0,'Armor Pieces'!$D133,0)))</f>
        <v>0</v>
      </c>
      <c r="L161" s="35">
        <f>IF(K161&gt;0,'Armor Pieces'!$A133,"")</f>
      </c>
      <c r="AA161" s="45"/>
      <c r="AB161" s="46"/>
      <c r="AC161" s="48"/>
      <c r="AD161" s="47" t="str">
        <f t="shared" si="13"/>
        <v> - </v>
      </c>
    </row>
    <row r="162" spans="2:30" ht="12.75">
      <c r="B162" s="38">
        <f t="shared" si="14"/>
      </c>
      <c r="C162" s="36">
        <f t="shared" si="15"/>
        <v>131</v>
      </c>
      <c r="E162" s="38">
        <f t="shared" si="16"/>
      </c>
      <c r="F162" s="36">
        <f t="shared" si="17"/>
        <v>131</v>
      </c>
      <c r="H162" s="38">
        <f>IF('Armor Materials'!$A134="",0,IF('Armor Materials'!$G134="",0,IF('Armor Materials'!$G134&gt;0,'Armor Materials'!$G134,0)))</f>
        <v>0</v>
      </c>
      <c r="I162" s="36">
        <f>IF(H162&gt;0,'Armor Materials'!$A134,"")</f>
      </c>
      <c r="K162" s="38">
        <f>IF('Armor Pieces'!$A134="",0,IF('Armor Pieces'!$D134="",0,IF('Armor Pieces'!$D134&gt;0,'Armor Pieces'!$D134,0)))</f>
        <v>0</v>
      </c>
      <c r="L162" s="36">
        <f>IF(K162&gt;0,'Armor Pieces'!$A134,"")</f>
      </c>
      <c r="AA162" s="52"/>
      <c r="AB162" s="53"/>
      <c r="AC162" s="55"/>
      <c r="AD162" s="54" t="str">
        <f t="shared" si="13"/>
        <v> - </v>
      </c>
    </row>
    <row r="163" spans="2:30" ht="12.75">
      <c r="B163" s="39">
        <f t="shared" si="14"/>
      </c>
      <c r="C163" s="35">
        <f t="shared" si="15"/>
        <v>132</v>
      </c>
      <c r="E163" s="39">
        <f t="shared" si="16"/>
      </c>
      <c r="F163" s="35">
        <f t="shared" si="17"/>
        <v>132</v>
      </c>
      <c r="H163" s="39">
        <f>IF('Armor Materials'!$A135="",0,IF('Armor Materials'!$G135="",0,IF('Armor Materials'!$G135&gt;0,'Armor Materials'!$G135,0)))</f>
        <v>0</v>
      </c>
      <c r="I163" s="35">
        <f>IF(H163&gt;0,'Armor Materials'!$A135,"")</f>
      </c>
      <c r="K163" s="39">
        <f>IF('Armor Pieces'!$A135="",0,IF('Armor Pieces'!$D135="",0,IF('Armor Pieces'!$D135&gt;0,'Armor Pieces'!$D135,0)))</f>
        <v>0</v>
      </c>
      <c r="L163" s="35">
        <f>IF(K163&gt;0,'Armor Pieces'!$A135,"")</f>
      </c>
      <c r="AA163" s="45"/>
      <c r="AB163" s="46"/>
      <c r="AC163" s="46"/>
      <c r="AD163" s="47" t="str">
        <f t="shared" si="13"/>
        <v> - </v>
      </c>
    </row>
    <row r="164" spans="2:30" ht="12.75">
      <c r="B164" s="38">
        <f t="shared" si="14"/>
      </c>
      <c r="C164" s="36">
        <f t="shared" si="15"/>
        <v>133</v>
      </c>
      <c r="E164" s="38">
        <f t="shared" si="16"/>
      </c>
      <c r="F164" s="36">
        <f t="shared" si="17"/>
        <v>133</v>
      </c>
      <c r="H164" s="38">
        <f>IF('Armor Materials'!$A136="",0,IF('Armor Materials'!$G136="",0,IF('Armor Materials'!$G136&gt;0,'Armor Materials'!$G136,0)))</f>
        <v>0</v>
      </c>
      <c r="I164" s="36">
        <f>IF(H164&gt;0,'Armor Materials'!$A136,"")</f>
      </c>
      <c r="K164" s="38">
        <f>IF('Armor Pieces'!$A136="",0,IF('Armor Pieces'!$D136="",0,IF('Armor Pieces'!$D136&gt;0,'Armor Pieces'!$D136,0)))</f>
        <v>0</v>
      </c>
      <c r="L164" s="36">
        <f>IF(K164&gt;0,'Armor Pieces'!$A136,"")</f>
      </c>
      <c r="AA164" s="52"/>
      <c r="AB164" s="53"/>
      <c r="AC164" s="53"/>
      <c r="AD164" s="54" t="str">
        <f t="shared" si="13"/>
        <v> - </v>
      </c>
    </row>
    <row r="165" spans="2:30" ht="12.75">
      <c r="B165" s="39">
        <f t="shared" si="14"/>
      </c>
      <c r="C165" s="35">
        <f t="shared" si="15"/>
        <v>134</v>
      </c>
      <c r="E165" s="39">
        <f t="shared" si="16"/>
      </c>
      <c r="F165" s="35">
        <f t="shared" si="17"/>
        <v>134</v>
      </c>
      <c r="H165" s="39">
        <f>IF('Armor Materials'!$A137="",0,IF('Armor Materials'!$G137="",0,IF('Armor Materials'!$G137&gt;0,'Armor Materials'!$G137,0)))</f>
        <v>0</v>
      </c>
      <c r="I165" s="35">
        <f>IF(H165&gt;0,'Armor Materials'!$A137,"")</f>
      </c>
      <c r="K165" s="39">
        <f>IF('Armor Pieces'!$A137="",0,IF('Armor Pieces'!$D137="",0,IF('Armor Pieces'!$D137&gt;0,'Armor Pieces'!$D137,0)))</f>
        <v>0</v>
      </c>
      <c r="L165" s="35">
        <f>IF(K165&gt;0,'Armor Pieces'!$A137,"")</f>
      </c>
      <c r="AA165" s="45"/>
      <c r="AB165" s="46"/>
      <c r="AC165" s="48"/>
      <c r="AD165" s="47" t="str">
        <f t="shared" si="13"/>
        <v> - </v>
      </c>
    </row>
    <row r="166" spans="2:30" ht="12.75">
      <c r="B166" s="38">
        <f t="shared" si="14"/>
      </c>
      <c r="C166" s="36">
        <f t="shared" si="15"/>
        <v>135</v>
      </c>
      <c r="E166" s="38">
        <f t="shared" si="16"/>
      </c>
      <c r="F166" s="36">
        <f t="shared" si="17"/>
        <v>135</v>
      </c>
      <c r="H166" s="38">
        <f>IF('Armor Materials'!$A138="",0,IF('Armor Materials'!$G138="",0,IF('Armor Materials'!$G138&gt;0,'Armor Materials'!$G138,0)))</f>
        <v>0</v>
      </c>
      <c r="I166" s="36">
        <f>IF(H166&gt;0,'Armor Materials'!$A138,"")</f>
      </c>
      <c r="K166" s="38">
        <f>IF('Armor Pieces'!$A138="",0,IF('Armor Pieces'!$D138="",0,IF('Armor Pieces'!$D138&gt;0,'Armor Pieces'!$D138,0)))</f>
        <v>0</v>
      </c>
      <c r="L166" s="36">
        <f>IF(K166&gt;0,'Armor Pieces'!$A138,"")</f>
      </c>
      <c r="AA166" s="52"/>
      <c r="AB166" s="53"/>
      <c r="AC166" s="55"/>
      <c r="AD166" s="54" t="str">
        <f t="shared" si="13"/>
        <v> - </v>
      </c>
    </row>
    <row r="167" spans="2:30" ht="12.75">
      <c r="B167" s="39">
        <f t="shared" si="14"/>
      </c>
      <c r="C167" s="35">
        <f t="shared" si="15"/>
        <v>136</v>
      </c>
      <c r="E167" s="39">
        <f t="shared" si="16"/>
      </c>
      <c r="F167" s="35">
        <f t="shared" si="17"/>
        <v>136</v>
      </c>
      <c r="H167" s="39">
        <f>IF('Armor Materials'!$A139="",0,IF('Armor Materials'!$G139="",0,IF('Armor Materials'!$G139&gt;0,'Armor Materials'!$G139,0)))</f>
        <v>0</v>
      </c>
      <c r="I167" s="35">
        <f>IF(H167&gt;0,'Armor Materials'!$A139,"")</f>
      </c>
      <c r="K167" s="39">
        <f>IF('Armor Pieces'!$A139="",0,IF('Armor Pieces'!$D139="",0,IF('Armor Pieces'!$D139&gt;0,'Armor Pieces'!$D139,0)))</f>
        <v>0</v>
      </c>
      <c r="L167" s="35">
        <f>IF(K167&gt;0,'Armor Pieces'!$A139,"")</f>
      </c>
      <c r="AA167" s="45"/>
      <c r="AB167" s="46"/>
      <c r="AC167" s="48"/>
      <c r="AD167" s="47" t="str">
        <f t="shared" si="13"/>
        <v> - </v>
      </c>
    </row>
    <row r="168" spans="2:30" ht="12.75">
      <c r="B168" s="38">
        <f t="shared" si="14"/>
      </c>
      <c r="C168" s="36">
        <f t="shared" si="15"/>
        <v>137</v>
      </c>
      <c r="E168" s="38">
        <f t="shared" si="16"/>
      </c>
      <c r="F168" s="36">
        <f t="shared" si="17"/>
        <v>137</v>
      </c>
      <c r="H168" s="38">
        <f>IF('Armor Materials'!$A140="",0,IF('Armor Materials'!$G140="",0,IF('Armor Materials'!$G140&gt;0,'Armor Materials'!$G140,0)))</f>
        <v>0</v>
      </c>
      <c r="I168" s="36">
        <f>IF(H168&gt;0,'Armor Materials'!$A140,"")</f>
      </c>
      <c r="K168" s="38">
        <f>IF('Armor Pieces'!$A140="",0,IF('Armor Pieces'!$D140="",0,IF('Armor Pieces'!$D140&gt;0,'Armor Pieces'!$D140,0)))</f>
        <v>0</v>
      </c>
      <c r="L168" s="36">
        <f>IF(K168&gt;0,'Armor Pieces'!$A140,"")</f>
      </c>
      <c r="AA168" s="52"/>
      <c r="AB168" s="53"/>
      <c r="AC168" s="55"/>
      <c r="AD168" s="54" t="str">
        <f t="shared" si="13"/>
        <v> - </v>
      </c>
    </row>
    <row r="169" spans="2:30" ht="12.75">
      <c r="B169" s="39">
        <f t="shared" si="14"/>
      </c>
      <c r="C169" s="35">
        <f t="shared" si="15"/>
        <v>138</v>
      </c>
      <c r="E169" s="39">
        <f t="shared" si="16"/>
      </c>
      <c r="F169" s="35">
        <f t="shared" si="17"/>
        <v>138</v>
      </c>
      <c r="H169" s="39">
        <f>IF('Armor Materials'!$A141="",0,IF('Armor Materials'!$G141="",0,IF('Armor Materials'!$G141&gt;0,'Armor Materials'!$G141,0)))</f>
        <v>0</v>
      </c>
      <c r="I169" s="35">
        <f>IF(H169&gt;0,'Armor Materials'!$A141,"")</f>
      </c>
      <c r="K169" s="39">
        <f>IF('Armor Pieces'!$A141="",0,IF('Armor Pieces'!$D141="",0,IF('Armor Pieces'!$D141&gt;0,'Armor Pieces'!$D141,0)))</f>
        <v>0</v>
      </c>
      <c r="L169" s="35">
        <f>IF(K169&gt;0,'Armor Pieces'!$A141,"")</f>
      </c>
      <c r="AA169" s="45"/>
      <c r="AB169" s="46"/>
      <c r="AC169" s="48"/>
      <c r="AD169" s="47" t="str">
        <f t="shared" si="13"/>
        <v> - </v>
      </c>
    </row>
    <row r="170" spans="2:30" ht="12.75">
      <c r="B170" s="38">
        <f t="shared" si="14"/>
      </c>
      <c r="C170" s="36">
        <f t="shared" si="15"/>
        <v>139</v>
      </c>
      <c r="E170" s="38">
        <f t="shared" si="16"/>
      </c>
      <c r="F170" s="36">
        <f t="shared" si="17"/>
        <v>139</v>
      </c>
      <c r="H170" s="38">
        <f>IF('Armor Materials'!$A142="",0,IF('Armor Materials'!$G142="",0,IF('Armor Materials'!$G142&gt;0,'Armor Materials'!$G142,0)))</f>
        <v>0</v>
      </c>
      <c r="I170" s="36">
        <f>IF(H170&gt;0,'Armor Materials'!$A142,"")</f>
      </c>
      <c r="K170" s="38">
        <f>IF('Armor Pieces'!$A142="",0,IF('Armor Pieces'!$D142="",0,IF('Armor Pieces'!$D142&gt;0,'Armor Pieces'!$D142,0)))</f>
        <v>0</v>
      </c>
      <c r="L170" s="36">
        <f>IF(K170&gt;0,'Armor Pieces'!$A142,"")</f>
      </c>
      <c r="AA170" s="52"/>
      <c r="AB170" s="53"/>
      <c r="AC170" s="55"/>
      <c r="AD170" s="54" t="str">
        <f t="shared" si="13"/>
        <v> - </v>
      </c>
    </row>
    <row r="171" spans="2:30" ht="12.75">
      <c r="B171" s="39">
        <f t="shared" si="14"/>
      </c>
      <c r="C171" s="35">
        <f t="shared" si="15"/>
        <v>140</v>
      </c>
      <c r="E171" s="39">
        <f t="shared" si="16"/>
      </c>
      <c r="F171" s="35">
        <f t="shared" si="17"/>
        <v>140</v>
      </c>
      <c r="H171" s="39">
        <f>IF('Armor Materials'!$A143="",0,IF('Armor Materials'!$G143="",0,IF('Armor Materials'!$G143&gt;0,'Armor Materials'!$G143,0)))</f>
        <v>0</v>
      </c>
      <c r="I171" s="35">
        <f>IF(H171&gt;0,'Armor Materials'!$A143,"")</f>
      </c>
      <c r="K171" s="39">
        <f>IF('Armor Pieces'!$A143="",0,IF('Armor Pieces'!$D143="",0,IF('Armor Pieces'!$D143&gt;0,'Armor Pieces'!$D143,0)))</f>
        <v>0</v>
      </c>
      <c r="L171" s="35">
        <f>IF(K171&gt;0,'Armor Pieces'!$A143,"")</f>
      </c>
      <c r="AA171" s="45"/>
      <c r="AB171" s="46"/>
      <c r="AC171" s="48"/>
      <c r="AD171" s="47" t="str">
        <f t="shared" si="13"/>
        <v> - </v>
      </c>
    </row>
    <row r="172" spans="2:30" ht="12.75">
      <c r="B172" s="38">
        <f t="shared" si="14"/>
      </c>
      <c r="C172" s="36">
        <f t="shared" si="15"/>
        <v>141</v>
      </c>
      <c r="E172" s="38">
        <f t="shared" si="16"/>
      </c>
      <c r="F172" s="36">
        <f t="shared" si="17"/>
        <v>141</v>
      </c>
      <c r="H172" s="38">
        <f>IF('Armor Materials'!$A144="",0,IF('Armor Materials'!$G144="",0,IF('Armor Materials'!$G144&gt;0,'Armor Materials'!$G144,0)))</f>
        <v>0</v>
      </c>
      <c r="I172" s="36">
        <f>IF(H172&gt;0,'Armor Materials'!$A144,"")</f>
      </c>
      <c r="K172" s="38">
        <f>IF('Armor Pieces'!$A144="",0,IF('Armor Pieces'!$D144="",0,IF('Armor Pieces'!$D144&gt;0,'Armor Pieces'!$D144,0)))</f>
        <v>0</v>
      </c>
      <c r="L172" s="36">
        <f>IF(K172&gt;0,'Armor Pieces'!$A144,"")</f>
      </c>
      <c r="AA172" s="52"/>
      <c r="AB172" s="53"/>
      <c r="AC172" s="55"/>
      <c r="AD172" s="54" t="str">
        <f t="shared" si="13"/>
        <v> - </v>
      </c>
    </row>
    <row r="173" spans="2:30" ht="12.75">
      <c r="B173" s="39">
        <f t="shared" si="14"/>
      </c>
      <c r="C173" s="35">
        <f t="shared" si="15"/>
        <v>142</v>
      </c>
      <c r="E173" s="39">
        <f t="shared" si="16"/>
      </c>
      <c r="F173" s="35">
        <f t="shared" si="17"/>
        <v>142</v>
      </c>
      <c r="H173" s="39">
        <f>IF('Armor Materials'!$A145="",0,IF('Armor Materials'!$G145="",0,IF('Armor Materials'!$G145&gt;0,'Armor Materials'!$G145,0)))</f>
        <v>0</v>
      </c>
      <c r="I173" s="35">
        <f>IF(H173&gt;0,'Armor Materials'!$A145,"")</f>
      </c>
      <c r="K173" s="39">
        <f>IF('Armor Pieces'!$A145="",0,IF('Armor Pieces'!$D145="",0,IF('Armor Pieces'!$D145&gt;0,'Armor Pieces'!$D145,0)))</f>
        <v>0</v>
      </c>
      <c r="L173" s="35">
        <f>IF(K173&gt;0,'Armor Pieces'!$A145,"")</f>
      </c>
      <c r="AA173" s="45"/>
      <c r="AB173" s="46"/>
      <c r="AC173" s="48"/>
      <c r="AD173" s="47" t="str">
        <f t="shared" si="13"/>
        <v> - </v>
      </c>
    </row>
    <row r="174" spans="2:30" ht="12.75">
      <c r="B174" s="38">
        <f t="shared" si="14"/>
      </c>
      <c r="C174" s="36">
        <f t="shared" si="15"/>
        <v>143</v>
      </c>
      <c r="E174" s="38">
        <f t="shared" si="16"/>
      </c>
      <c r="F174" s="36">
        <f t="shared" si="17"/>
        <v>143</v>
      </c>
      <c r="H174" s="38">
        <f>IF('Armor Materials'!$A146="",0,IF('Armor Materials'!$G146="",0,IF('Armor Materials'!$G146&gt;0,'Armor Materials'!$G146,0)))</f>
        <v>0</v>
      </c>
      <c r="I174" s="36">
        <f>IF(H174&gt;0,'Armor Materials'!$A146,"")</f>
      </c>
      <c r="K174" s="38">
        <f>IF('Armor Pieces'!$A146="",0,IF('Armor Pieces'!$D146="",0,IF('Armor Pieces'!$D146&gt;0,'Armor Pieces'!$D146,0)))</f>
        <v>0</v>
      </c>
      <c r="L174" s="36">
        <f>IF(K174&gt;0,'Armor Pieces'!$A146,"")</f>
      </c>
      <c r="AA174" s="52"/>
      <c r="AB174" s="53"/>
      <c r="AC174" s="55"/>
      <c r="AD174" s="54" t="str">
        <f t="shared" si="13"/>
        <v> - </v>
      </c>
    </row>
    <row r="175" spans="2:30" ht="12.75">
      <c r="B175" s="39">
        <f t="shared" si="14"/>
      </c>
      <c r="C175" s="35">
        <f t="shared" si="15"/>
        <v>144</v>
      </c>
      <c r="E175" s="39">
        <f t="shared" si="16"/>
      </c>
      <c r="F175" s="35">
        <f t="shared" si="17"/>
        <v>144</v>
      </c>
      <c r="H175" s="39">
        <f>IF('Armor Materials'!$A147="",0,IF('Armor Materials'!$G147="",0,IF('Armor Materials'!$G147&gt;0,'Armor Materials'!$G147,0)))</f>
        <v>0</v>
      </c>
      <c r="I175" s="35">
        <f>IF(H175&gt;0,'Armor Materials'!$A147,"")</f>
      </c>
      <c r="K175" s="39">
        <f>IF('Armor Pieces'!$A147="",0,IF('Armor Pieces'!$D147="",0,IF('Armor Pieces'!$D147&gt;0,'Armor Pieces'!$D147,0)))</f>
        <v>0</v>
      </c>
      <c r="L175" s="35">
        <f>IF(K175&gt;0,'Armor Pieces'!$A147,"")</f>
      </c>
      <c r="AA175" s="45"/>
      <c r="AB175" s="46"/>
      <c r="AC175" s="48"/>
      <c r="AD175" s="47" t="str">
        <f t="shared" si="13"/>
        <v> - </v>
      </c>
    </row>
    <row r="176" spans="2:30" ht="12.75">
      <c r="B176" s="38">
        <f t="shared" si="14"/>
      </c>
      <c r="C176" s="36">
        <f t="shared" si="15"/>
        <v>145</v>
      </c>
      <c r="E176" s="38">
        <f t="shared" si="16"/>
      </c>
      <c r="F176" s="36">
        <f t="shared" si="17"/>
        <v>145</v>
      </c>
      <c r="H176" s="38">
        <f>IF('Armor Materials'!$A148="",0,IF('Armor Materials'!$G148="",0,IF('Armor Materials'!$G148&gt;0,'Armor Materials'!$G148,0)))</f>
        <v>0</v>
      </c>
      <c r="I176" s="36">
        <f>IF(H176&gt;0,'Armor Materials'!$A148,"")</f>
      </c>
      <c r="K176" s="38">
        <f>IF('Armor Pieces'!$A148="",0,IF('Armor Pieces'!$D148="",0,IF('Armor Pieces'!$D148&gt;0,'Armor Pieces'!$D148,0)))</f>
        <v>0</v>
      </c>
      <c r="L176" s="36">
        <f>IF(K176&gt;0,'Armor Pieces'!$A148,"")</f>
      </c>
      <c r="AA176" s="52"/>
      <c r="AB176" s="53"/>
      <c r="AC176" s="55"/>
      <c r="AD176" s="54" t="str">
        <f t="shared" si="13"/>
        <v> - </v>
      </c>
    </row>
    <row r="177" spans="2:30" ht="12.75">
      <c r="B177" s="39">
        <f t="shared" si="14"/>
      </c>
      <c r="C177" s="35">
        <f t="shared" si="15"/>
        <v>146</v>
      </c>
      <c r="E177" s="39">
        <f t="shared" si="16"/>
      </c>
      <c r="F177" s="35">
        <f t="shared" si="17"/>
        <v>146</v>
      </c>
      <c r="H177" s="39">
        <f>IF('Armor Materials'!$A149="",0,IF('Armor Materials'!$G149="",0,IF('Armor Materials'!$G149&gt;0,'Armor Materials'!$G149,0)))</f>
        <v>0</v>
      </c>
      <c r="I177" s="35">
        <f>IF(H177&gt;0,'Armor Materials'!$A149,"")</f>
      </c>
      <c r="K177" s="39">
        <f>IF('Armor Pieces'!$A149="",0,IF('Armor Pieces'!$D149="",0,IF('Armor Pieces'!$D149&gt;0,'Armor Pieces'!$D149,0)))</f>
        <v>0</v>
      </c>
      <c r="L177" s="35">
        <f>IF(K177&gt;0,'Armor Pieces'!$A149,"")</f>
      </c>
      <c r="AA177" s="45"/>
      <c r="AB177" s="46"/>
      <c r="AC177" s="48"/>
      <c r="AD177" s="47" t="str">
        <f t="shared" si="13"/>
        <v> - </v>
      </c>
    </row>
    <row r="178" spans="2:30" ht="12.75">
      <c r="B178" s="38">
        <f t="shared" si="14"/>
      </c>
      <c r="C178" s="36">
        <f t="shared" si="15"/>
        <v>147</v>
      </c>
      <c r="E178" s="38">
        <f t="shared" si="16"/>
      </c>
      <c r="F178" s="36">
        <f t="shared" si="17"/>
        <v>147</v>
      </c>
      <c r="H178" s="38">
        <f>IF('Armor Materials'!$A150="",0,IF('Armor Materials'!$G150="",0,IF('Armor Materials'!$G150&gt;0,'Armor Materials'!$G150,0)))</f>
        <v>0</v>
      </c>
      <c r="I178" s="36">
        <f>IF(H178&gt;0,'Armor Materials'!$A150,"")</f>
      </c>
      <c r="K178" s="38">
        <f>IF('Armor Pieces'!$A150="",0,IF('Armor Pieces'!$D150="",0,IF('Armor Pieces'!$D150&gt;0,'Armor Pieces'!$D150,0)))</f>
        <v>0</v>
      </c>
      <c r="L178" s="36">
        <f>IF(K178&gt;0,'Armor Pieces'!$A150,"")</f>
      </c>
      <c r="AA178" s="52"/>
      <c r="AB178" s="53"/>
      <c r="AC178" s="55"/>
      <c r="AD178" s="54" t="str">
        <f t="shared" si="13"/>
        <v> - </v>
      </c>
    </row>
    <row r="179" spans="2:30" ht="12.75">
      <c r="B179" s="39">
        <f t="shared" si="14"/>
      </c>
      <c r="C179" s="35">
        <f t="shared" si="15"/>
        <v>148</v>
      </c>
      <c r="E179" s="39">
        <f t="shared" si="16"/>
      </c>
      <c r="F179" s="35">
        <f t="shared" si="17"/>
        <v>148</v>
      </c>
      <c r="H179" s="39">
        <f>IF('Armor Materials'!$A151="",0,IF('Armor Materials'!$G151="",0,IF('Armor Materials'!$G151&gt;0,'Armor Materials'!$G151,0)))</f>
        <v>0</v>
      </c>
      <c r="I179" s="35">
        <f>IF(H179&gt;0,'Armor Materials'!$A151,"")</f>
      </c>
      <c r="K179" s="39">
        <f>IF('Armor Pieces'!$A151="",0,IF('Armor Pieces'!$D151="",0,IF('Armor Pieces'!$D151&gt;0,'Armor Pieces'!$D151,0)))</f>
        <v>0</v>
      </c>
      <c r="L179" s="35">
        <f>IF(K179&gt;0,'Armor Pieces'!$A151,"")</f>
      </c>
      <c r="AA179" s="45"/>
      <c r="AB179" s="46"/>
      <c r="AC179" s="48"/>
      <c r="AD179" s="47" t="str">
        <f t="shared" si="13"/>
        <v> - </v>
      </c>
    </row>
    <row r="180" spans="2:30" ht="12.75">
      <c r="B180" s="38">
        <f t="shared" si="14"/>
      </c>
      <c r="C180" s="36">
        <f t="shared" si="15"/>
        <v>149</v>
      </c>
      <c r="E180" s="38">
        <f t="shared" si="16"/>
      </c>
      <c r="F180" s="36">
        <f t="shared" si="17"/>
        <v>149</v>
      </c>
      <c r="H180" s="38">
        <f>IF('Armor Materials'!$A152="",0,IF('Armor Materials'!$G152="",0,IF('Armor Materials'!$G152&gt;0,'Armor Materials'!$G152,0)))</f>
        <v>0</v>
      </c>
      <c r="I180" s="36">
        <f>IF(H180&gt;0,'Armor Materials'!$A152,"")</f>
      </c>
      <c r="K180" s="38">
        <f>IF('Armor Pieces'!$A152="",0,IF('Armor Pieces'!$D152="",0,IF('Armor Pieces'!$D152&gt;0,'Armor Pieces'!$D152,0)))</f>
        <v>0</v>
      </c>
      <c r="L180" s="36">
        <f>IF(K180&gt;0,'Armor Pieces'!$A152,"")</f>
      </c>
      <c r="AA180" s="52"/>
      <c r="AB180" s="53"/>
      <c r="AC180" s="55"/>
      <c r="AD180" s="54" t="str">
        <f t="shared" si="13"/>
        <v> - </v>
      </c>
    </row>
    <row r="181" spans="2:30" ht="12.75">
      <c r="B181" s="39">
        <f t="shared" si="14"/>
      </c>
      <c r="C181" s="35">
        <f t="shared" si="15"/>
        <v>150</v>
      </c>
      <c r="E181" s="39">
        <f t="shared" si="16"/>
      </c>
      <c r="F181" s="35">
        <f t="shared" si="17"/>
        <v>150</v>
      </c>
      <c r="H181" s="39">
        <f>IF('Armor Materials'!$A153="",0,IF('Armor Materials'!$G153="",0,IF('Armor Materials'!$G153&gt;0,'Armor Materials'!$G153,0)))</f>
        <v>0</v>
      </c>
      <c r="I181" s="35">
        <f>IF(H181&gt;0,'Armor Materials'!$A153,"")</f>
      </c>
      <c r="K181" s="39">
        <f>IF('Armor Pieces'!$A153="",0,IF('Armor Pieces'!$D153="",0,IF('Armor Pieces'!$D153&gt;0,'Armor Pieces'!$D153,0)))</f>
        <v>0</v>
      </c>
      <c r="L181" s="35">
        <f>IF(K181&gt;0,'Armor Pieces'!$A153,"")</f>
      </c>
      <c r="AA181" s="45"/>
      <c r="AB181" s="46"/>
      <c r="AC181" s="48"/>
      <c r="AD181" s="47" t="str">
        <f t="shared" si="13"/>
        <v> - </v>
      </c>
    </row>
    <row r="182" spans="2:30" ht="12.75">
      <c r="B182" s="38">
        <f t="shared" si="14"/>
      </c>
      <c r="C182" s="36">
        <f t="shared" si="15"/>
        <v>151</v>
      </c>
      <c r="E182" s="38">
        <f t="shared" si="16"/>
      </c>
      <c r="F182" s="36">
        <f t="shared" si="17"/>
        <v>151</v>
      </c>
      <c r="H182" s="38">
        <f>IF('Armor Materials'!$A154="",0,IF('Armor Materials'!$G154="",0,IF('Armor Materials'!$G154&gt;0,'Armor Materials'!$G154,0)))</f>
        <v>0</v>
      </c>
      <c r="I182" s="36">
        <f>IF(H182&gt;0,'Armor Materials'!$A154,"")</f>
      </c>
      <c r="K182" s="38">
        <f>IF('Armor Pieces'!$A154="",0,IF('Armor Pieces'!$D154="",0,IF('Armor Pieces'!$D154&gt;0,'Armor Pieces'!$D154,0)))</f>
        <v>0</v>
      </c>
      <c r="L182" s="36">
        <f>IF(K182&gt;0,'Armor Pieces'!$A154,"")</f>
      </c>
      <c r="AA182" s="52"/>
      <c r="AB182" s="53"/>
      <c r="AC182" s="53"/>
      <c r="AD182" s="54" t="str">
        <f t="shared" si="13"/>
        <v> - </v>
      </c>
    </row>
    <row r="183" spans="2:30" ht="12.75">
      <c r="B183" s="39">
        <f t="shared" si="14"/>
      </c>
      <c r="C183" s="35">
        <f t="shared" si="15"/>
        <v>152</v>
      </c>
      <c r="E183" s="39">
        <f t="shared" si="16"/>
      </c>
      <c r="F183" s="35">
        <f t="shared" si="17"/>
        <v>152</v>
      </c>
      <c r="H183" s="39">
        <f>IF('Armor Materials'!$A155="",0,IF('Armor Materials'!$G155="",0,IF('Armor Materials'!$G155&gt;0,'Armor Materials'!$G155,0)))</f>
        <v>0</v>
      </c>
      <c r="I183" s="35">
        <f>IF(H183&gt;0,'Armor Materials'!$A155,"")</f>
      </c>
      <c r="K183" s="39">
        <f>IF('Armor Pieces'!$A155="",0,IF('Armor Pieces'!$D155="",0,IF('Armor Pieces'!$D155&gt;0,'Armor Pieces'!$D155,0)))</f>
        <v>0</v>
      </c>
      <c r="L183" s="35">
        <f>IF(K183&gt;0,'Armor Pieces'!$A155,"")</f>
      </c>
      <c r="AA183" s="45"/>
      <c r="AB183" s="46"/>
      <c r="AC183" s="46"/>
      <c r="AD183" s="47" t="str">
        <f t="shared" si="13"/>
        <v> - </v>
      </c>
    </row>
    <row r="184" spans="2:30" ht="12.75">
      <c r="B184" s="38">
        <f t="shared" si="14"/>
      </c>
      <c r="C184" s="36">
        <f t="shared" si="15"/>
        <v>153</v>
      </c>
      <c r="E184" s="38">
        <f t="shared" si="16"/>
      </c>
      <c r="F184" s="36">
        <f t="shared" si="17"/>
        <v>153</v>
      </c>
      <c r="H184" s="38">
        <f>IF('Armor Materials'!$A156="",0,IF('Armor Materials'!$G156="",0,IF('Armor Materials'!$G156&gt;0,'Armor Materials'!$G156,0)))</f>
        <v>0</v>
      </c>
      <c r="I184" s="36">
        <f>IF(H184&gt;0,'Armor Materials'!$A156,"")</f>
      </c>
      <c r="K184" s="38">
        <f>IF('Armor Pieces'!$A156="",0,IF('Armor Pieces'!$D156="",0,IF('Armor Pieces'!$D156&gt;0,'Armor Pieces'!$D156,0)))</f>
        <v>0</v>
      </c>
      <c r="L184" s="36">
        <f>IF(K184&gt;0,'Armor Pieces'!$A156,"")</f>
      </c>
      <c r="AA184" s="52"/>
      <c r="AB184" s="53"/>
      <c r="AC184" s="53"/>
      <c r="AD184" s="54" t="str">
        <f t="shared" si="13"/>
        <v> - </v>
      </c>
    </row>
    <row r="185" spans="2:30" ht="12.75">
      <c r="B185" s="39">
        <f t="shared" si="14"/>
      </c>
      <c r="C185" s="35">
        <f t="shared" si="15"/>
        <v>154</v>
      </c>
      <c r="E185" s="39">
        <f t="shared" si="16"/>
      </c>
      <c r="F185" s="35">
        <f t="shared" si="17"/>
        <v>154</v>
      </c>
      <c r="H185" s="39">
        <f>IF('Armor Materials'!$A157="",0,IF('Armor Materials'!$G157="",0,IF('Armor Materials'!$G157&gt;0,'Armor Materials'!$G157,0)))</f>
        <v>0</v>
      </c>
      <c r="I185" s="35">
        <f>IF(H185&gt;0,'Armor Materials'!$A157,"")</f>
      </c>
      <c r="K185" s="39">
        <f>IF('Armor Pieces'!$A157="",0,IF('Armor Pieces'!$D157="",0,IF('Armor Pieces'!$D157&gt;0,'Armor Pieces'!$D157,0)))</f>
        <v>0</v>
      </c>
      <c r="L185" s="35">
        <f>IF(K185&gt;0,'Armor Pieces'!$A157,"")</f>
      </c>
      <c r="AA185" s="45"/>
      <c r="AB185" s="46"/>
      <c r="AC185" s="48"/>
      <c r="AD185" s="47" t="str">
        <f t="shared" si="13"/>
        <v> - </v>
      </c>
    </row>
    <row r="186" spans="2:30" ht="12.75">
      <c r="B186" s="38">
        <f t="shared" si="14"/>
      </c>
      <c r="C186" s="36">
        <f t="shared" si="15"/>
        <v>155</v>
      </c>
      <c r="E186" s="38">
        <f t="shared" si="16"/>
      </c>
      <c r="F186" s="36">
        <f t="shared" si="17"/>
        <v>155</v>
      </c>
      <c r="H186" s="38">
        <f>IF('Armor Materials'!$A158="",0,IF('Armor Materials'!$G158="",0,IF('Armor Materials'!$G158&gt;0,'Armor Materials'!$G158,0)))</f>
        <v>0</v>
      </c>
      <c r="I186" s="36">
        <f>IF(H186&gt;0,'Armor Materials'!$A158,"")</f>
      </c>
      <c r="K186" s="38">
        <f>IF('Armor Pieces'!$A158="",0,IF('Armor Pieces'!$D158="",0,IF('Armor Pieces'!$D158&gt;0,'Armor Pieces'!$D158,0)))</f>
        <v>0</v>
      </c>
      <c r="L186" s="36">
        <f>IF(K186&gt;0,'Armor Pieces'!$A158,"")</f>
      </c>
      <c r="AA186" s="52"/>
      <c r="AB186" s="53"/>
      <c r="AC186" s="55"/>
      <c r="AD186" s="54" t="str">
        <f t="shared" si="13"/>
        <v> - </v>
      </c>
    </row>
    <row r="187" spans="2:30" ht="12.75">
      <c r="B187" s="39">
        <f t="shared" si="14"/>
      </c>
      <c r="C187" s="35">
        <f t="shared" si="15"/>
        <v>156</v>
      </c>
      <c r="E187" s="39">
        <f t="shared" si="16"/>
      </c>
      <c r="F187" s="35">
        <f t="shared" si="17"/>
        <v>156</v>
      </c>
      <c r="H187" s="39">
        <f>IF('Armor Materials'!$A159="",0,IF('Armor Materials'!$G159="",0,IF('Armor Materials'!$G159&gt;0,'Armor Materials'!$G159,0)))</f>
        <v>0</v>
      </c>
      <c r="I187" s="35">
        <f>IF(H187&gt;0,'Armor Materials'!$A159,"")</f>
      </c>
      <c r="K187" s="39">
        <f>IF('Armor Pieces'!$A159="",0,IF('Armor Pieces'!$D159="",0,IF('Armor Pieces'!$D159&gt;0,'Armor Pieces'!$D159,0)))</f>
        <v>0</v>
      </c>
      <c r="L187" s="35">
        <f>IF(K187&gt;0,'Armor Pieces'!$A159,"")</f>
      </c>
      <c r="AA187" s="45"/>
      <c r="AB187" s="46"/>
      <c r="AC187" s="48"/>
      <c r="AD187" s="47" t="str">
        <f t="shared" si="13"/>
        <v> - </v>
      </c>
    </row>
    <row r="188" spans="2:30" ht="12.75">
      <c r="B188" s="38">
        <f t="shared" si="14"/>
      </c>
      <c r="C188" s="36">
        <f t="shared" si="15"/>
        <v>157</v>
      </c>
      <c r="E188" s="38">
        <f t="shared" si="16"/>
      </c>
      <c r="F188" s="36">
        <f t="shared" si="17"/>
        <v>157</v>
      </c>
      <c r="H188" s="38">
        <f>IF('Armor Materials'!$A160="",0,IF('Armor Materials'!$G160="",0,IF('Armor Materials'!$G160&gt;0,'Armor Materials'!$G160,0)))</f>
        <v>0</v>
      </c>
      <c r="I188" s="36">
        <f>IF(H188&gt;0,'Armor Materials'!$A160,"")</f>
      </c>
      <c r="K188" s="38">
        <f>IF('Armor Pieces'!$A160="",0,IF('Armor Pieces'!$D160="",0,IF('Armor Pieces'!$D160&gt;0,'Armor Pieces'!$D160,0)))</f>
        <v>0</v>
      </c>
      <c r="L188" s="36">
        <f>IF(K188&gt;0,'Armor Pieces'!$A160,"")</f>
      </c>
      <c r="AA188" s="52"/>
      <c r="AB188" s="53"/>
      <c r="AC188" s="55"/>
      <c r="AD188" s="54" t="str">
        <f t="shared" si="13"/>
        <v> - </v>
      </c>
    </row>
    <row r="189" spans="2:30" ht="12.75">
      <c r="B189" s="39">
        <f t="shared" si="14"/>
      </c>
      <c r="C189" s="35">
        <f t="shared" si="15"/>
        <v>158</v>
      </c>
      <c r="E189" s="39">
        <f t="shared" si="16"/>
      </c>
      <c r="F189" s="35">
        <f t="shared" si="17"/>
        <v>158</v>
      </c>
      <c r="H189" s="39">
        <f>IF('Armor Materials'!$A161="",0,IF('Armor Materials'!$G161="",0,IF('Armor Materials'!$G161&gt;0,'Armor Materials'!$G161,0)))</f>
        <v>0</v>
      </c>
      <c r="I189" s="35">
        <f>IF(H189&gt;0,'Armor Materials'!$A161,"")</f>
      </c>
      <c r="K189" s="39">
        <f>IF('Armor Pieces'!$A161="",0,IF('Armor Pieces'!$D161="",0,IF('Armor Pieces'!$D161&gt;0,'Armor Pieces'!$D161,0)))</f>
        <v>0</v>
      </c>
      <c r="L189" s="35">
        <f>IF(K189&gt;0,'Armor Pieces'!$A161,"")</f>
      </c>
      <c r="AA189" s="45"/>
      <c r="AB189" s="46"/>
      <c r="AC189" s="48"/>
      <c r="AD189" s="47" t="str">
        <f t="shared" si="13"/>
        <v> - </v>
      </c>
    </row>
    <row r="190" spans="2:30" ht="12.75">
      <c r="B190" s="38">
        <f t="shared" si="14"/>
      </c>
      <c r="C190" s="36">
        <f t="shared" si="15"/>
        <v>159</v>
      </c>
      <c r="E190" s="38">
        <f t="shared" si="16"/>
      </c>
      <c r="F190" s="36">
        <f t="shared" si="17"/>
        <v>159</v>
      </c>
      <c r="H190" s="38">
        <f>IF('Armor Materials'!$A162="",0,IF('Armor Materials'!$G162="",0,IF('Armor Materials'!$G162&gt;0,'Armor Materials'!$G162,0)))</f>
        <v>0</v>
      </c>
      <c r="I190" s="36">
        <f>IF(H190&gt;0,'Armor Materials'!$A162,"")</f>
      </c>
      <c r="K190" s="38">
        <f>IF('Armor Pieces'!$A162="",0,IF('Armor Pieces'!$D162="",0,IF('Armor Pieces'!$D162&gt;0,'Armor Pieces'!$D162,0)))</f>
        <v>0</v>
      </c>
      <c r="L190" s="36">
        <f>IF(K190&gt;0,'Armor Pieces'!$A162,"")</f>
      </c>
      <c r="AA190" s="52"/>
      <c r="AB190" s="53"/>
      <c r="AC190" s="55"/>
      <c r="AD190" s="54" t="str">
        <f t="shared" si="13"/>
        <v> - </v>
      </c>
    </row>
    <row r="191" spans="2:30" ht="12.75">
      <c r="B191" s="39">
        <f t="shared" si="14"/>
      </c>
      <c r="C191" s="35">
        <f t="shared" si="15"/>
        <v>160</v>
      </c>
      <c r="E191" s="39">
        <f t="shared" si="16"/>
      </c>
      <c r="F191" s="35">
        <f t="shared" si="17"/>
        <v>160</v>
      </c>
      <c r="H191" s="39">
        <f>IF('Armor Materials'!$A163="",0,IF('Armor Materials'!$G163="",0,IF('Armor Materials'!$G163&gt;0,'Armor Materials'!$G163,0)))</f>
        <v>0</v>
      </c>
      <c r="I191" s="35">
        <f>IF(H191&gt;0,'Armor Materials'!$A163,"")</f>
      </c>
      <c r="K191" s="39">
        <f>IF('Armor Pieces'!$A163="",0,IF('Armor Pieces'!$D163="",0,IF('Armor Pieces'!$D163&gt;0,'Armor Pieces'!$D163,0)))</f>
        <v>0</v>
      </c>
      <c r="L191" s="35">
        <f>IF(K191&gt;0,'Armor Pieces'!$A163,"")</f>
      </c>
      <c r="AA191" s="45"/>
      <c r="AB191" s="46"/>
      <c r="AC191" s="48"/>
      <c r="AD191" s="47" t="str">
        <f t="shared" si="13"/>
        <v> - </v>
      </c>
    </row>
    <row r="192" spans="2:30" ht="12.75">
      <c r="B192" s="38">
        <f t="shared" si="14"/>
      </c>
      <c r="C192" s="36">
        <f t="shared" si="15"/>
        <v>161</v>
      </c>
      <c r="E192" s="38">
        <f t="shared" si="16"/>
      </c>
      <c r="F192" s="36">
        <f t="shared" si="17"/>
        <v>161</v>
      </c>
      <c r="H192" s="38">
        <f>IF('Armor Materials'!$A164="",0,IF('Armor Materials'!$G164="",0,IF('Armor Materials'!$G164&gt;0,'Armor Materials'!$G164,0)))</f>
        <v>0</v>
      </c>
      <c r="I192" s="36">
        <f>IF(H192&gt;0,'Armor Materials'!$A164,"")</f>
      </c>
      <c r="K192" s="38">
        <f>IF('Armor Pieces'!$A164="",0,IF('Armor Pieces'!$D164="",0,IF('Armor Pieces'!$D164&gt;0,'Armor Pieces'!$D164,0)))</f>
        <v>0</v>
      </c>
      <c r="L192" s="36">
        <f>IF(K192&gt;0,'Armor Pieces'!$A164,"")</f>
      </c>
      <c r="AA192" s="52"/>
      <c r="AB192" s="53"/>
      <c r="AC192" s="55"/>
      <c r="AD192" s="54" t="str">
        <f t="shared" si="13"/>
        <v> - </v>
      </c>
    </row>
    <row r="193" spans="2:30" ht="12.75">
      <c r="B193" s="39">
        <f t="shared" si="14"/>
      </c>
      <c r="C193" s="35">
        <f t="shared" si="15"/>
        <v>162</v>
      </c>
      <c r="E193" s="39">
        <f t="shared" si="16"/>
      </c>
      <c r="F193" s="35">
        <f t="shared" si="17"/>
        <v>162</v>
      </c>
      <c r="H193" s="39">
        <f>IF('Armor Materials'!$A165="",0,IF('Armor Materials'!$G165="",0,IF('Armor Materials'!$G165&gt;0,'Armor Materials'!$G165,0)))</f>
        <v>0</v>
      </c>
      <c r="I193" s="35">
        <f>IF(H193&gt;0,'Armor Materials'!$A165,"")</f>
      </c>
      <c r="K193" s="39">
        <f>IF('Armor Pieces'!$A165="",0,IF('Armor Pieces'!$D165="",0,IF('Armor Pieces'!$D165&gt;0,'Armor Pieces'!$D165,0)))</f>
        <v>0</v>
      </c>
      <c r="L193" s="35">
        <f>IF(K193&gt;0,'Armor Pieces'!$A165,"")</f>
      </c>
      <c r="AA193" s="45"/>
      <c r="AB193" s="46"/>
      <c r="AC193" s="48"/>
      <c r="AD193" s="47" t="str">
        <f t="shared" si="13"/>
        <v> - </v>
      </c>
    </row>
    <row r="194" spans="2:30" ht="12.75">
      <c r="B194" s="38">
        <f t="shared" si="14"/>
      </c>
      <c r="C194" s="36">
        <f t="shared" si="15"/>
        <v>163</v>
      </c>
      <c r="E194" s="38">
        <f t="shared" si="16"/>
      </c>
      <c r="F194" s="36">
        <f t="shared" si="17"/>
        <v>163</v>
      </c>
      <c r="H194" s="38">
        <f>IF('Armor Materials'!$A166="",0,IF('Armor Materials'!$G166="",0,IF('Armor Materials'!$G166&gt;0,'Armor Materials'!$G166,0)))</f>
        <v>0</v>
      </c>
      <c r="I194" s="36">
        <f>IF(H194&gt;0,'Armor Materials'!$A166,"")</f>
      </c>
      <c r="K194" s="38">
        <f>IF('Armor Pieces'!$A166="",0,IF('Armor Pieces'!$D166="",0,IF('Armor Pieces'!$D166&gt;0,'Armor Pieces'!$D166,0)))</f>
        <v>0</v>
      </c>
      <c r="L194" s="36">
        <f>IF(K194&gt;0,'Armor Pieces'!$A166,"")</f>
      </c>
      <c r="AA194" s="52"/>
      <c r="AB194" s="53"/>
      <c r="AC194" s="55"/>
      <c r="AD194" s="54" t="str">
        <f t="shared" si="13"/>
        <v> - </v>
      </c>
    </row>
    <row r="195" spans="2:30" ht="12.75">
      <c r="B195" s="39">
        <f t="shared" si="14"/>
      </c>
      <c r="C195" s="35">
        <f t="shared" si="15"/>
        <v>164</v>
      </c>
      <c r="E195" s="39">
        <f t="shared" si="16"/>
      </c>
      <c r="F195" s="35">
        <f t="shared" si="17"/>
        <v>164</v>
      </c>
      <c r="H195" s="39">
        <f>IF('Armor Materials'!$A167="",0,IF('Armor Materials'!$G167="",0,IF('Armor Materials'!$G167&gt;0,'Armor Materials'!$G167,0)))</f>
        <v>0</v>
      </c>
      <c r="I195" s="35">
        <f>IF(H195&gt;0,'Armor Materials'!$A167,"")</f>
      </c>
      <c r="K195" s="39">
        <f>IF('Armor Pieces'!$A167="",0,IF('Armor Pieces'!$D167="",0,IF('Armor Pieces'!$D167&gt;0,'Armor Pieces'!$D167,0)))</f>
        <v>0</v>
      </c>
      <c r="L195" s="35">
        <f>IF(K195&gt;0,'Armor Pieces'!$A167,"")</f>
      </c>
      <c r="AA195" s="45"/>
      <c r="AB195" s="46"/>
      <c r="AC195" s="48"/>
      <c r="AD195" s="47" t="str">
        <f aca="true" t="shared" si="18" ref="AD195:AD200">CONCATENATE($AB195," - ",$AA195)</f>
        <v> - </v>
      </c>
    </row>
    <row r="196" spans="2:30" ht="12.75">
      <c r="B196" s="38">
        <f t="shared" si="14"/>
      </c>
      <c r="C196" s="36">
        <f t="shared" si="15"/>
        <v>165</v>
      </c>
      <c r="E196" s="38">
        <f t="shared" si="16"/>
      </c>
      <c r="F196" s="36">
        <f t="shared" si="17"/>
        <v>165</v>
      </c>
      <c r="H196" s="38">
        <f>IF('Armor Materials'!$A168="",0,IF('Armor Materials'!$G168="",0,IF('Armor Materials'!$G168&gt;0,'Armor Materials'!$G168,0)))</f>
        <v>0</v>
      </c>
      <c r="I196" s="36">
        <f>IF(H196&gt;0,'Armor Materials'!$A168,"")</f>
      </c>
      <c r="K196" s="38">
        <f>IF('Armor Pieces'!$A168="",0,IF('Armor Pieces'!$D168="",0,IF('Armor Pieces'!$D168&gt;0,'Armor Pieces'!$D168,0)))</f>
        <v>0</v>
      </c>
      <c r="L196" s="36">
        <f>IF(K196&gt;0,'Armor Pieces'!$A168,"")</f>
      </c>
      <c r="AA196" s="52"/>
      <c r="AB196" s="53"/>
      <c r="AC196" s="55"/>
      <c r="AD196" s="54" t="str">
        <f t="shared" si="18"/>
        <v> - </v>
      </c>
    </row>
    <row r="197" spans="2:30" ht="12.75">
      <c r="B197" s="39">
        <f t="shared" si="14"/>
      </c>
      <c r="C197" s="35">
        <f t="shared" si="15"/>
        <v>166</v>
      </c>
      <c r="E197" s="39">
        <f t="shared" si="16"/>
      </c>
      <c r="F197" s="35">
        <f t="shared" si="17"/>
        <v>166</v>
      </c>
      <c r="H197" s="39">
        <f>IF('Armor Materials'!$A169="",0,IF('Armor Materials'!$G169="",0,IF('Armor Materials'!$G169&gt;0,'Armor Materials'!$G169,0)))</f>
        <v>0</v>
      </c>
      <c r="I197" s="35">
        <f>IF(H197&gt;0,'Armor Materials'!$A169,"")</f>
      </c>
      <c r="K197" s="39">
        <f>IF('Armor Pieces'!$A169="",0,IF('Armor Pieces'!$D169="",0,IF('Armor Pieces'!$D169&gt;0,'Armor Pieces'!$D169,0)))</f>
        <v>0</v>
      </c>
      <c r="L197" s="35">
        <f>IF(K197&gt;0,'Armor Pieces'!$A169,"")</f>
      </c>
      <c r="AA197" s="45"/>
      <c r="AB197" s="46"/>
      <c r="AC197" s="48"/>
      <c r="AD197" s="47" t="str">
        <f t="shared" si="18"/>
        <v> - </v>
      </c>
    </row>
    <row r="198" spans="2:30" ht="12.75">
      <c r="B198" s="38">
        <f t="shared" si="14"/>
      </c>
      <c r="C198" s="36">
        <f t="shared" si="15"/>
        <v>167</v>
      </c>
      <c r="E198" s="38">
        <f t="shared" si="16"/>
      </c>
      <c r="F198" s="36">
        <f t="shared" si="17"/>
        <v>167</v>
      </c>
      <c r="H198" s="38">
        <f>IF('Armor Materials'!$A170="",0,IF('Armor Materials'!$G170="",0,IF('Armor Materials'!$G170&gt;0,'Armor Materials'!$G170,0)))</f>
        <v>0</v>
      </c>
      <c r="I198" s="36">
        <f>IF(H198&gt;0,'Armor Materials'!$A170,"")</f>
      </c>
      <c r="K198" s="38">
        <f>IF('Armor Pieces'!$A170="",0,IF('Armor Pieces'!$D170="",0,IF('Armor Pieces'!$D170&gt;0,'Armor Pieces'!$D170,0)))</f>
        <v>0</v>
      </c>
      <c r="L198" s="36">
        <f>IF(K198&gt;0,'Armor Pieces'!$A170,"")</f>
      </c>
      <c r="AA198" s="52"/>
      <c r="AB198" s="53"/>
      <c r="AC198" s="55"/>
      <c r="AD198" s="54" t="str">
        <f t="shared" si="18"/>
        <v> - </v>
      </c>
    </row>
    <row r="199" spans="2:30" ht="12.75">
      <c r="B199" s="39">
        <f t="shared" si="14"/>
      </c>
      <c r="C199" s="35">
        <f t="shared" si="15"/>
        <v>168</v>
      </c>
      <c r="E199" s="39">
        <f t="shared" si="16"/>
      </c>
      <c r="F199" s="35">
        <f t="shared" si="17"/>
        <v>168</v>
      </c>
      <c r="H199" s="39">
        <f>IF('Armor Materials'!$A171="",0,IF('Armor Materials'!$G171="",0,IF('Armor Materials'!$G171&gt;0,'Armor Materials'!$G171,0)))</f>
        <v>0</v>
      </c>
      <c r="I199" s="35">
        <f>IF(H199&gt;0,'Armor Materials'!$A171,"")</f>
      </c>
      <c r="K199" s="39">
        <f>IF('Armor Pieces'!$A171="",0,IF('Armor Pieces'!$D171="",0,IF('Armor Pieces'!$D171&gt;0,'Armor Pieces'!$D171,0)))</f>
        <v>0</v>
      </c>
      <c r="L199" s="35">
        <f>IF(K199&gt;0,'Armor Pieces'!$A171,"")</f>
      </c>
      <c r="AA199" s="45"/>
      <c r="AB199" s="46"/>
      <c r="AC199" s="48"/>
      <c r="AD199" s="47" t="str">
        <f t="shared" si="18"/>
        <v> - </v>
      </c>
    </row>
    <row r="200" spans="2:30" ht="13.5" thickBot="1">
      <c r="B200" s="38">
        <f t="shared" si="14"/>
      </c>
      <c r="C200" s="36">
        <f t="shared" si="15"/>
        <v>169</v>
      </c>
      <c r="E200" s="38">
        <f t="shared" si="16"/>
      </c>
      <c r="F200" s="36">
        <f t="shared" si="17"/>
        <v>169</v>
      </c>
      <c r="H200" s="38">
        <f>IF('Armor Materials'!$A172="",0,IF('Armor Materials'!$G172="",0,IF('Armor Materials'!$G172&gt;0,'Armor Materials'!$G172,0)))</f>
        <v>0</v>
      </c>
      <c r="I200" s="36">
        <f>IF(H200&gt;0,'Armor Materials'!$A172,"")</f>
      </c>
      <c r="K200" s="38">
        <f>IF('Armor Pieces'!$A172="",0,IF('Armor Pieces'!$D172="",0,IF('Armor Pieces'!$D172&gt;0,'Armor Pieces'!$D172,0)))</f>
        <v>0</v>
      </c>
      <c r="L200" s="36">
        <f>IF(K200&gt;0,'Armor Pieces'!$A172,"")</f>
      </c>
      <c r="AA200" s="56"/>
      <c r="AB200" s="57"/>
      <c r="AC200" s="58"/>
      <c r="AD200" s="59" t="str">
        <f t="shared" si="18"/>
        <v> - </v>
      </c>
    </row>
    <row r="201" spans="2:12" ht="12.75">
      <c r="B201" s="39">
        <f t="shared" si="14"/>
      </c>
      <c r="C201" s="35">
        <f t="shared" si="15"/>
        <v>170</v>
      </c>
      <c r="E201" s="39">
        <f t="shared" si="16"/>
      </c>
      <c r="F201" s="35">
        <f t="shared" si="17"/>
        <v>170</v>
      </c>
      <c r="H201" s="39">
        <f>IF('Armor Materials'!$A173="",0,IF('Armor Materials'!$G173="",0,IF('Armor Materials'!$G173&gt;0,'Armor Materials'!$G173,0)))</f>
        <v>0</v>
      </c>
      <c r="I201" s="35">
        <f>IF(H201&gt;0,'Armor Materials'!$A173,"")</f>
      </c>
      <c r="K201" s="39">
        <f>IF('Armor Pieces'!$A173="",0,IF('Armor Pieces'!$D173="",0,IF('Armor Pieces'!$D173&gt;0,'Armor Pieces'!$D173,0)))</f>
        <v>0</v>
      </c>
      <c r="L201" s="35">
        <f>IF(K201&gt;0,'Armor Pieces'!$A173,"")</f>
      </c>
    </row>
    <row r="202" spans="2:12" ht="12.75">
      <c r="B202" s="38">
        <f t="shared" si="14"/>
      </c>
      <c r="C202" s="36">
        <f t="shared" si="15"/>
        <v>171</v>
      </c>
      <c r="E202" s="38">
        <f t="shared" si="16"/>
      </c>
      <c r="F202" s="36">
        <f t="shared" si="17"/>
        <v>171</v>
      </c>
      <c r="H202" s="38">
        <f>IF('Armor Materials'!$A174="",0,IF('Armor Materials'!$G174="",0,IF('Armor Materials'!$G174&gt;0,'Armor Materials'!$G174,0)))</f>
        <v>0</v>
      </c>
      <c r="I202" s="36">
        <f>IF(H202&gt;0,'Armor Materials'!$A174,"")</f>
      </c>
      <c r="K202" s="38">
        <f>IF('Armor Pieces'!$A174="",0,IF('Armor Pieces'!$D174="",0,IF('Armor Pieces'!$D174&gt;0,'Armor Pieces'!$D174,0)))</f>
        <v>0</v>
      </c>
      <c r="L202" s="36">
        <f>IF(K202&gt;0,'Armor Pieces'!$A174,"")</f>
      </c>
    </row>
    <row r="203" spans="2:12" ht="12.75">
      <c r="B203" s="39">
        <f t="shared" si="14"/>
      </c>
      <c r="C203" s="35">
        <f t="shared" si="15"/>
        <v>172</v>
      </c>
      <c r="E203" s="39">
        <f t="shared" si="16"/>
      </c>
      <c r="F203" s="35">
        <f t="shared" si="17"/>
        <v>172</v>
      </c>
      <c r="H203" s="39">
        <f>IF('Armor Materials'!$A175="",0,IF('Armor Materials'!$G175="",0,IF('Armor Materials'!$G175&gt;0,'Armor Materials'!$G175,0)))</f>
        <v>0</v>
      </c>
      <c r="I203" s="35">
        <f>IF(H203&gt;0,'Armor Materials'!$A175,"")</f>
      </c>
      <c r="K203" s="39">
        <f>IF('Armor Pieces'!$A175="",0,IF('Armor Pieces'!$D175="",0,IF('Armor Pieces'!$D175&gt;0,'Armor Pieces'!$D175,0)))</f>
        <v>0</v>
      </c>
      <c r="L203" s="35">
        <f>IF(K203&gt;0,'Armor Pieces'!$A175,"")</f>
      </c>
    </row>
    <row r="204" spans="2:12" ht="12.75">
      <c r="B204" s="38">
        <f t="shared" si="14"/>
      </c>
      <c r="C204" s="36">
        <f t="shared" si="15"/>
        <v>173</v>
      </c>
      <c r="E204" s="38">
        <f t="shared" si="16"/>
      </c>
      <c r="F204" s="36">
        <f t="shared" si="17"/>
        <v>173</v>
      </c>
      <c r="H204" s="38">
        <f>IF('Armor Materials'!$A176="",0,IF('Armor Materials'!$G176="",0,IF('Armor Materials'!$G176&gt;0,'Armor Materials'!$G176,0)))</f>
        <v>0</v>
      </c>
      <c r="I204" s="36">
        <f>IF(H204&gt;0,'Armor Materials'!$A176,"")</f>
      </c>
      <c r="K204" s="38">
        <f>IF('Armor Pieces'!$A176="",0,IF('Armor Pieces'!$D176="",0,IF('Armor Pieces'!$D176&gt;0,'Armor Pieces'!$D176,0)))</f>
        <v>0</v>
      </c>
      <c r="L204" s="36">
        <f>IF(K204&gt;0,'Armor Pieces'!$A176,"")</f>
      </c>
    </row>
    <row r="205" spans="2:12" ht="12.75">
      <c r="B205" s="39">
        <f t="shared" si="14"/>
      </c>
      <c r="C205" s="35">
        <f t="shared" si="15"/>
        <v>174</v>
      </c>
      <c r="E205" s="39">
        <f t="shared" si="16"/>
      </c>
      <c r="F205" s="35">
        <f t="shared" si="17"/>
        <v>174</v>
      </c>
      <c r="H205" s="39">
        <f>IF('Armor Materials'!$A177="",0,IF('Armor Materials'!$G177="",0,IF('Armor Materials'!$G177&gt;0,'Armor Materials'!$G177,0)))</f>
        <v>0</v>
      </c>
      <c r="I205" s="35">
        <f>IF(H205&gt;0,'Armor Materials'!$A177,"")</f>
      </c>
      <c r="K205" s="39">
        <f>IF('Armor Pieces'!$A177="",0,IF('Armor Pieces'!$D177="",0,IF('Armor Pieces'!$D177&gt;0,'Armor Pieces'!$D177,0)))</f>
        <v>0</v>
      </c>
      <c r="L205" s="35">
        <f>IF(K205&gt;0,'Armor Pieces'!$A177,"")</f>
      </c>
    </row>
    <row r="206" spans="2:12" ht="12.75">
      <c r="B206" s="38">
        <f t="shared" si="14"/>
      </c>
      <c r="C206" s="36">
        <f t="shared" si="15"/>
        <v>175</v>
      </c>
      <c r="E206" s="38">
        <f t="shared" si="16"/>
      </c>
      <c r="F206" s="36">
        <f t="shared" si="17"/>
        <v>175</v>
      </c>
      <c r="H206" s="38">
        <f>IF('Armor Materials'!$A178="",0,IF('Armor Materials'!$G178="",0,IF('Armor Materials'!$G178&gt;0,'Armor Materials'!$G178,0)))</f>
        <v>0</v>
      </c>
      <c r="I206" s="36">
        <f>IF(H206&gt;0,'Armor Materials'!$A178,"")</f>
      </c>
      <c r="K206" s="38">
        <f>IF('Armor Pieces'!$A178="",0,IF('Armor Pieces'!$D178="",0,IF('Armor Pieces'!$D178&gt;0,'Armor Pieces'!$D178,0)))</f>
        <v>0</v>
      </c>
      <c r="L206" s="36">
        <f>IF(K206&gt;0,'Armor Pieces'!$A178,"")</f>
      </c>
    </row>
    <row r="207" spans="2:12" ht="12.75">
      <c r="B207" s="39">
        <f t="shared" si="14"/>
      </c>
      <c r="C207" s="35">
        <f t="shared" si="15"/>
        <v>176</v>
      </c>
      <c r="E207" s="39">
        <f t="shared" si="16"/>
      </c>
      <c r="F207" s="35">
        <f t="shared" si="17"/>
        <v>176</v>
      </c>
      <c r="H207" s="39">
        <f>IF('Armor Materials'!$A179="",0,IF('Armor Materials'!$G179="",0,IF('Armor Materials'!$G179&gt;0,'Armor Materials'!$G179,0)))</f>
        <v>0</v>
      </c>
      <c r="I207" s="35">
        <f>IF(H207&gt;0,'Armor Materials'!$A179,"")</f>
      </c>
      <c r="K207" s="39">
        <f>IF('Armor Pieces'!$A179="",0,IF('Armor Pieces'!$D179="",0,IF('Armor Pieces'!$D179&gt;0,'Armor Pieces'!$D179,0)))</f>
        <v>0</v>
      </c>
      <c r="L207" s="35">
        <f>IF(K207&gt;0,'Armor Pieces'!$A179,"")</f>
      </c>
    </row>
    <row r="208" spans="2:12" ht="12.75">
      <c r="B208" s="38">
        <f t="shared" si="14"/>
      </c>
      <c r="C208" s="36">
        <f t="shared" si="15"/>
        <v>177</v>
      </c>
      <c r="E208" s="38">
        <f t="shared" si="16"/>
      </c>
      <c r="F208" s="36">
        <f t="shared" si="17"/>
        <v>177</v>
      </c>
      <c r="H208" s="38">
        <f>IF('Armor Materials'!$A180="",0,IF('Armor Materials'!$G180="",0,IF('Armor Materials'!$G180&gt;0,'Armor Materials'!$G180,0)))</f>
        <v>0</v>
      </c>
      <c r="I208" s="36">
        <f>IF(H208&gt;0,'Armor Materials'!$A180,"")</f>
      </c>
      <c r="K208" s="38">
        <f>IF('Armor Pieces'!$A180="",0,IF('Armor Pieces'!$D180="",0,IF('Armor Pieces'!$D180&gt;0,'Armor Pieces'!$D180,0)))</f>
        <v>0</v>
      </c>
      <c r="L208" s="36">
        <f>IF(K208&gt;0,'Armor Pieces'!$A180,"")</f>
      </c>
    </row>
    <row r="209" spans="2:12" ht="12.75">
      <c r="B209" s="39">
        <f t="shared" si="14"/>
      </c>
      <c r="C209" s="35">
        <f t="shared" si="15"/>
        <v>178</v>
      </c>
      <c r="E209" s="39">
        <f t="shared" si="16"/>
      </c>
      <c r="F209" s="35">
        <f t="shared" si="17"/>
        <v>178</v>
      </c>
      <c r="H209" s="39">
        <f>IF('Armor Materials'!$A181="",0,IF('Armor Materials'!$G181="",0,IF('Armor Materials'!$G181&gt;0,'Armor Materials'!$G181,0)))</f>
        <v>0</v>
      </c>
      <c r="I209" s="35">
        <f>IF(H209&gt;0,'Armor Materials'!$A181,"")</f>
      </c>
      <c r="K209" s="39">
        <f>IF('Armor Pieces'!$A181="",0,IF('Armor Pieces'!$D181="",0,IF('Armor Pieces'!$D181&gt;0,'Armor Pieces'!$D181,0)))</f>
        <v>0</v>
      </c>
      <c r="L209" s="35">
        <f>IF(K209&gt;0,'Armor Pieces'!$A181,"")</f>
      </c>
    </row>
    <row r="210" spans="2:12" ht="12.75">
      <c r="B210" s="38">
        <f t="shared" si="14"/>
      </c>
      <c r="C210" s="36">
        <f t="shared" si="15"/>
        <v>179</v>
      </c>
      <c r="E210" s="38">
        <f t="shared" si="16"/>
      </c>
      <c r="F210" s="36">
        <f t="shared" si="17"/>
        <v>179</v>
      </c>
      <c r="H210" s="38">
        <f>IF('Armor Materials'!$A182="",0,IF('Armor Materials'!$G182="",0,IF('Armor Materials'!$G182&gt;0,'Armor Materials'!$G182,0)))</f>
        <v>0</v>
      </c>
      <c r="I210" s="36">
        <f>IF(H210&gt;0,'Armor Materials'!$A182,"")</f>
      </c>
      <c r="K210" s="38">
        <f>IF('Armor Pieces'!$A182="",0,IF('Armor Pieces'!$D182="",0,IF('Armor Pieces'!$D182&gt;0,'Armor Pieces'!$D182,0)))</f>
        <v>0</v>
      </c>
      <c r="L210" s="36">
        <f>IF(K210&gt;0,'Armor Pieces'!$A182,"")</f>
      </c>
    </row>
    <row r="211" spans="2:12" ht="12.75">
      <c r="B211" s="39">
        <f t="shared" si="14"/>
      </c>
      <c r="C211" s="35">
        <f t="shared" si="15"/>
        <v>180</v>
      </c>
      <c r="E211" s="39">
        <f t="shared" si="16"/>
      </c>
      <c r="F211" s="35">
        <f t="shared" si="17"/>
        <v>180</v>
      </c>
      <c r="H211" s="39">
        <f>IF('Armor Materials'!$A183="",0,IF('Armor Materials'!$G183="",0,IF('Armor Materials'!$G183&gt;0,'Armor Materials'!$G183,0)))</f>
        <v>0</v>
      </c>
      <c r="I211" s="35">
        <f>IF(H211&gt;0,'Armor Materials'!$A183,"")</f>
      </c>
      <c r="K211" s="39">
        <f>IF('Armor Pieces'!$A183="",0,IF('Armor Pieces'!$D183="",0,IF('Armor Pieces'!$D183&gt;0,'Armor Pieces'!$D183,0)))</f>
        <v>0</v>
      </c>
      <c r="L211" s="35">
        <f>IF(K211&gt;0,'Armor Pieces'!$A183,"")</f>
      </c>
    </row>
    <row r="212" spans="2:12" ht="12.75">
      <c r="B212" s="38">
        <f t="shared" si="14"/>
      </c>
      <c r="C212" s="36">
        <f t="shared" si="15"/>
        <v>181</v>
      </c>
      <c r="E212" s="38">
        <f t="shared" si="16"/>
      </c>
      <c r="F212" s="36">
        <f t="shared" si="17"/>
        <v>181</v>
      </c>
      <c r="H212" s="38">
        <f>IF('Armor Materials'!$A184="",0,IF('Armor Materials'!$G184="",0,IF('Armor Materials'!$G184&gt;0,'Armor Materials'!$G184,0)))</f>
        <v>0</v>
      </c>
      <c r="I212" s="36">
        <f>IF(H212&gt;0,'Armor Materials'!$A184,"")</f>
      </c>
      <c r="K212" s="38">
        <f>IF('Armor Pieces'!$A184="",0,IF('Armor Pieces'!$D184="",0,IF('Armor Pieces'!$D184&gt;0,'Armor Pieces'!$D184,0)))</f>
        <v>0</v>
      </c>
      <c r="L212" s="36">
        <f>IF(K212&gt;0,'Armor Pieces'!$A184,"")</f>
      </c>
    </row>
    <row r="213" spans="2:12" ht="12.75">
      <c r="B213" s="39">
        <f t="shared" si="14"/>
      </c>
      <c r="C213" s="35">
        <f t="shared" si="15"/>
        <v>182</v>
      </c>
      <c r="E213" s="39">
        <f t="shared" si="16"/>
      </c>
      <c r="F213" s="35">
        <f t="shared" si="17"/>
        <v>182</v>
      </c>
      <c r="H213" s="39">
        <f>IF('Armor Materials'!$A185="",0,IF('Armor Materials'!$G185="",0,IF('Armor Materials'!$G185&gt;0,'Armor Materials'!$G185,0)))</f>
        <v>0</v>
      </c>
      <c r="I213" s="35">
        <f>IF(H213&gt;0,'Armor Materials'!$A185,"")</f>
      </c>
      <c r="K213" s="39">
        <f>IF('Armor Pieces'!$A185="",0,IF('Armor Pieces'!$D185="",0,IF('Armor Pieces'!$D185&gt;0,'Armor Pieces'!$D185,0)))</f>
        <v>0</v>
      </c>
      <c r="L213" s="35">
        <f>IF(K213&gt;0,'Armor Pieces'!$A185,"")</f>
      </c>
    </row>
    <row r="214" spans="2:12" ht="12.75">
      <c r="B214" s="38">
        <f t="shared" si="14"/>
      </c>
      <c r="C214" s="36">
        <f t="shared" si="15"/>
        <v>183</v>
      </c>
      <c r="E214" s="38">
        <f t="shared" si="16"/>
      </c>
      <c r="F214" s="36">
        <f t="shared" si="17"/>
        <v>183</v>
      </c>
      <c r="H214" s="38">
        <f>IF('Armor Materials'!$A186="",0,IF('Armor Materials'!$G186="",0,IF('Armor Materials'!$G186&gt;0,'Armor Materials'!$G186,0)))</f>
        <v>0</v>
      </c>
      <c r="I214" s="36">
        <f>IF(H214&gt;0,'Armor Materials'!$A186,"")</f>
      </c>
      <c r="K214" s="38">
        <f>IF('Armor Pieces'!$A186="",0,IF('Armor Pieces'!$D186="",0,IF('Armor Pieces'!$D186&gt;0,'Armor Pieces'!$D186,0)))</f>
        <v>0</v>
      </c>
      <c r="L214" s="36">
        <f>IF(K214&gt;0,'Armor Pieces'!$A186,"")</f>
      </c>
    </row>
    <row r="215" spans="2:12" ht="12.75">
      <c r="B215" s="39">
        <f t="shared" si="14"/>
      </c>
      <c r="C215" s="35">
        <f t="shared" si="15"/>
        <v>184</v>
      </c>
      <c r="E215" s="39">
        <f t="shared" si="16"/>
      </c>
      <c r="F215" s="35">
        <f t="shared" si="17"/>
        <v>184</v>
      </c>
      <c r="H215" s="39">
        <f>IF('Armor Materials'!$A187="",0,IF('Armor Materials'!$G187="",0,IF('Armor Materials'!$G187&gt;0,'Armor Materials'!$G187,0)))</f>
        <v>0</v>
      </c>
      <c r="I215" s="35">
        <f>IF(H215&gt;0,'Armor Materials'!$A187,"")</f>
      </c>
      <c r="K215" s="39">
        <f>IF('Armor Pieces'!$A187="",0,IF('Armor Pieces'!$D187="",0,IF('Armor Pieces'!$D187&gt;0,'Armor Pieces'!$D187,0)))</f>
        <v>0</v>
      </c>
      <c r="L215" s="35">
        <f>IF(K215&gt;0,'Armor Pieces'!$A187,"")</f>
      </c>
    </row>
    <row r="216" spans="2:12" ht="12.75">
      <c r="B216" s="38">
        <f t="shared" si="14"/>
      </c>
      <c r="C216" s="36">
        <f t="shared" si="15"/>
        <v>185</v>
      </c>
      <c r="E216" s="38">
        <f t="shared" si="16"/>
      </c>
      <c r="F216" s="36">
        <f t="shared" si="17"/>
        <v>185</v>
      </c>
      <c r="H216" s="38">
        <f>IF('Armor Materials'!$A188="",0,IF('Armor Materials'!$G188="",0,IF('Armor Materials'!$G188&gt;0,'Armor Materials'!$G188,0)))</f>
        <v>0</v>
      </c>
      <c r="I216" s="36">
        <f>IF(H216&gt;0,'Armor Materials'!$A188,"")</f>
      </c>
      <c r="K216" s="38">
        <f>IF('Armor Pieces'!$A188="",0,IF('Armor Pieces'!$D188="",0,IF('Armor Pieces'!$D188&gt;0,'Armor Pieces'!$D188,0)))</f>
        <v>0</v>
      </c>
      <c r="L216" s="36">
        <f>IF(K216&gt;0,'Armor Pieces'!$A188,"")</f>
      </c>
    </row>
    <row r="217" spans="2:12" ht="12.75">
      <c r="B217" s="39">
        <f t="shared" si="14"/>
      </c>
      <c r="C217" s="35">
        <f t="shared" si="15"/>
        <v>186</v>
      </c>
      <c r="E217" s="39">
        <f t="shared" si="16"/>
      </c>
      <c r="F217" s="35">
        <f t="shared" si="17"/>
        <v>186</v>
      </c>
      <c r="H217" s="39">
        <f>IF('Armor Materials'!$A189="",0,IF('Armor Materials'!$G189="",0,IF('Armor Materials'!$G189&gt;0,'Armor Materials'!$G189,0)))</f>
        <v>0</v>
      </c>
      <c r="I217" s="35">
        <f>IF(H217&gt;0,'Armor Materials'!$A189,"")</f>
      </c>
      <c r="K217" s="39">
        <f>IF('Armor Pieces'!$A189="",0,IF('Armor Pieces'!$D189="",0,IF('Armor Pieces'!$D189&gt;0,'Armor Pieces'!$D189,0)))</f>
        <v>0</v>
      </c>
      <c r="L217" s="35">
        <f>IF(K217&gt;0,'Armor Pieces'!$A189,"")</f>
      </c>
    </row>
    <row r="218" spans="2:12" ht="12.75">
      <c r="B218" s="38">
        <f t="shared" si="14"/>
      </c>
      <c r="C218" s="36">
        <f t="shared" si="15"/>
        <v>187</v>
      </c>
      <c r="E218" s="38">
        <f t="shared" si="16"/>
      </c>
      <c r="F218" s="36">
        <f t="shared" si="17"/>
        <v>187</v>
      </c>
      <c r="H218" s="38">
        <f>IF('Armor Materials'!$A190="",0,IF('Armor Materials'!$G190="",0,IF('Armor Materials'!$G190&gt;0,'Armor Materials'!$G190,0)))</f>
        <v>0</v>
      </c>
      <c r="I218" s="36">
        <f>IF(H218&gt;0,'Armor Materials'!$A190,"")</f>
      </c>
      <c r="K218" s="38">
        <f>IF('Armor Pieces'!$A190="",0,IF('Armor Pieces'!$D190="",0,IF('Armor Pieces'!$D190&gt;0,'Armor Pieces'!$D190,0)))</f>
        <v>0</v>
      </c>
      <c r="L218" s="36">
        <f>IF(K218&gt;0,'Armor Pieces'!$A190,"")</f>
      </c>
    </row>
    <row r="219" spans="2:12" ht="12.75">
      <c r="B219" s="39">
        <f t="shared" si="14"/>
      </c>
      <c r="C219" s="35">
        <f t="shared" si="15"/>
        <v>188</v>
      </c>
      <c r="E219" s="39">
        <f t="shared" si="16"/>
      </c>
      <c r="F219" s="35">
        <f t="shared" si="17"/>
        <v>188</v>
      </c>
      <c r="H219" s="39">
        <f>IF('Armor Materials'!$A191="",0,IF('Armor Materials'!$G191="",0,IF('Armor Materials'!$G191&gt;0,'Armor Materials'!$G191,0)))</f>
        <v>0</v>
      </c>
      <c r="I219" s="35">
        <f>IF(H219&gt;0,'Armor Materials'!$A191,"")</f>
      </c>
      <c r="K219" s="39">
        <f>IF('Armor Pieces'!$A191="",0,IF('Armor Pieces'!$D191="",0,IF('Armor Pieces'!$D191&gt;0,'Armor Pieces'!$D191,0)))</f>
        <v>0</v>
      </c>
      <c r="L219" s="35">
        <f>IF(K219&gt;0,'Armor Pieces'!$A191,"")</f>
      </c>
    </row>
    <row r="220" spans="2:12" ht="12.75">
      <c r="B220" s="38">
        <f t="shared" si="14"/>
      </c>
      <c r="C220" s="36">
        <f t="shared" si="15"/>
        <v>189</v>
      </c>
      <c r="E220" s="38">
        <f t="shared" si="16"/>
      </c>
      <c r="F220" s="36">
        <f t="shared" si="17"/>
        <v>189</v>
      </c>
      <c r="H220" s="38">
        <f>IF('Armor Materials'!$A192="",0,IF('Armor Materials'!$G192="",0,IF('Armor Materials'!$G192&gt;0,'Armor Materials'!$G192,0)))</f>
        <v>0</v>
      </c>
      <c r="I220" s="36">
        <f>IF(H220&gt;0,'Armor Materials'!$A192,"")</f>
      </c>
      <c r="K220" s="38">
        <f>IF('Armor Pieces'!$A192="",0,IF('Armor Pieces'!$D192="",0,IF('Armor Pieces'!$D192&gt;0,'Armor Pieces'!$D192,0)))</f>
        <v>0</v>
      </c>
      <c r="L220" s="36">
        <f>IF(K220&gt;0,'Armor Pieces'!$A192,"")</f>
      </c>
    </row>
    <row r="221" spans="2:12" ht="12.75">
      <c r="B221" s="39">
        <f t="shared" si="14"/>
      </c>
      <c r="C221" s="35">
        <f t="shared" si="15"/>
        <v>190</v>
      </c>
      <c r="E221" s="39">
        <f t="shared" si="16"/>
      </c>
      <c r="F221" s="35">
        <f t="shared" si="17"/>
        <v>190</v>
      </c>
      <c r="H221" s="39">
        <f>IF('Armor Materials'!$A193="",0,IF('Armor Materials'!$G193="",0,IF('Armor Materials'!$G193&gt;0,'Armor Materials'!$G193,0)))</f>
        <v>0</v>
      </c>
      <c r="I221" s="35">
        <f>IF(H221&gt;0,'Armor Materials'!$A193,"")</f>
      </c>
      <c r="K221" s="39">
        <f>IF('Armor Pieces'!$A193="",0,IF('Armor Pieces'!$D193="",0,IF('Armor Pieces'!$D193&gt;0,'Armor Pieces'!$D193,0)))</f>
        <v>0</v>
      </c>
      <c r="L221" s="35">
        <f>IF(K221&gt;0,'Armor Pieces'!$A193,"")</f>
      </c>
    </row>
    <row r="222" spans="2:12" ht="12.75">
      <c r="B222" s="38">
        <f t="shared" si="14"/>
      </c>
      <c r="C222" s="36">
        <f t="shared" si="15"/>
        <v>191</v>
      </c>
      <c r="E222" s="38">
        <f t="shared" si="16"/>
      </c>
      <c r="F222" s="36">
        <f t="shared" si="17"/>
        <v>191</v>
      </c>
      <c r="H222" s="38">
        <f>IF('Armor Materials'!$A194="",0,IF('Armor Materials'!$G194="",0,IF('Armor Materials'!$G194&gt;0,'Armor Materials'!$G194,0)))</f>
        <v>0</v>
      </c>
      <c r="I222" s="36">
        <f>IF(H222&gt;0,'Armor Materials'!$A194,"")</f>
      </c>
      <c r="K222" s="38">
        <f>IF('Armor Pieces'!$A194="",0,IF('Armor Pieces'!$D194="",0,IF('Armor Pieces'!$D194&gt;0,'Armor Pieces'!$D194,0)))</f>
        <v>0</v>
      </c>
      <c r="L222" s="36">
        <f>IF(K222&gt;0,'Armor Pieces'!$A194,"")</f>
      </c>
    </row>
    <row r="223" spans="2:12" ht="12.75">
      <c r="B223" s="39">
        <f t="shared" si="14"/>
      </c>
      <c r="C223" s="35">
        <f t="shared" si="15"/>
        <v>192</v>
      </c>
      <c r="E223" s="39">
        <f t="shared" si="16"/>
      </c>
      <c r="F223" s="35">
        <f t="shared" si="17"/>
        <v>192</v>
      </c>
      <c r="H223" s="39">
        <f>IF('Armor Materials'!$A195="",0,IF('Armor Materials'!$G195="",0,IF('Armor Materials'!$G195&gt;0,'Armor Materials'!$G195,0)))</f>
        <v>0</v>
      </c>
      <c r="I223" s="35">
        <f>IF(H223&gt;0,'Armor Materials'!$A195,"")</f>
      </c>
      <c r="K223" s="39">
        <f>IF('Armor Pieces'!$A195="",0,IF('Armor Pieces'!$D195="",0,IF('Armor Pieces'!$D195&gt;0,'Armor Pieces'!$D195,0)))</f>
        <v>0</v>
      </c>
      <c r="L223" s="35">
        <f>IF(K223&gt;0,'Armor Pieces'!$A195,"")</f>
      </c>
    </row>
    <row r="224" spans="2:12" ht="12.75">
      <c r="B224" s="38">
        <f t="shared" si="14"/>
      </c>
      <c r="C224" s="36">
        <f t="shared" si="15"/>
        <v>193</v>
      </c>
      <c r="E224" s="38">
        <f t="shared" si="16"/>
      </c>
      <c r="F224" s="36">
        <f t="shared" si="17"/>
        <v>193</v>
      </c>
      <c r="H224" s="38">
        <f>IF('Armor Materials'!$A196="",0,IF('Armor Materials'!$G196="",0,IF('Armor Materials'!$G196&gt;0,'Armor Materials'!$G196,0)))</f>
        <v>0</v>
      </c>
      <c r="I224" s="36">
        <f>IF(H224&gt;0,'Armor Materials'!$A196,"")</f>
      </c>
      <c r="K224" s="38">
        <f>IF('Armor Pieces'!$A196="",0,IF('Armor Pieces'!$D196="",0,IF('Armor Pieces'!$D196&gt;0,'Armor Pieces'!$D196,0)))</f>
        <v>0</v>
      </c>
      <c r="L224" s="36">
        <f>IF(K224&gt;0,'Armor Pieces'!$A196,"")</f>
      </c>
    </row>
    <row r="225" spans="2:12" ht="12.75">
      <c r="B225" s="39">
        <f aca="true" t="shared" si="19" ref="B225:B230">IF(ISNA(VLOOKUP(C225,tbl_materials_sorted,2,FALSE)=1),"",VLOOKUP(C225,tbl_materials_sorted,2,FALSE))</f>
      </c>
      <c r="C225" s="35">
        <f aca="true" t="shared" si="20" ref="C225:C230">C224+1</f>
        <v>194</v>
      </c>
      <c r="E225" s="39">
        <f aca="true" t="shared" si="21" ref="E225:E230">IF(ISNA(VLOOKUP(F225,tbl_armor_pieces_sorted,2,FALSE)=1),"",VLOOKUP(F225,tbl_armor_pieces_sorted,2,FALSE))</f>
      </c>
      <c r="F225" s="35">
        <f aca="true" t="shared" si="22" ref="F225:F230">F224+1</f>
        <v>194</v>
      </c>
      <c r="H225" s="39">
        <f>IF('Armor Materials'!$A197="",0,IF('Armor Materials'!$G197="",0,IF('Armor Materials'!$G197&gt;0,'Armor Materials'!$G197,0)))</f>
        <v>0</v>
      </c>
      <c r="I225" s="35">
        <f>IF(H225&gt;0,'Armor Materials'!$A197,"")</f>
      </c>
      <c r="K225" s="39">
        <f>IF('Armor Pieces'!$A197="",0,IF('Armor Pieces'!$D197="",0,IF('Armor Pieces'!$D197&gt;0,'Armor Pieces'!$D197,0)))</f>
        <v>0</v>
      </c>
      <c r="L225" s="35">
        <f>IF(K225&gt;0,'Armor Pieces'!$A197,"")</f>
      </c>
    </row>
    <row r="226" spans="2:12" ht="12.75">
      <c r="B226" s="38">
        <f t="shared" si="19"/>
      </c>
      <c r="C226" s="36">
        <f t="shared" si="20"/>
        <v>195</v>
      </c>
      <c r="E226" s="38">
        <f t="shared" si="21"/>
      </c>
      <c r="F226" s="36">
        <f t="shared" si="22"/>
        <v>195</v>
      </c>
      <c r="H226" s="38">
        <f>IF('Armor Materials'!$A198="",0,IF('Armor Materials'!$G198="",0,IF('Armor Materials'!$G198&gt;0,'Armor Materials'!$G198,0)))</f>
        <v>0</v>
      </c>
      <c r="I226" s="36">
        <f>IF(H226&gt;0,'Armor Materials'!$A198,"")</f>
      </c>
      <c r="K226" s="38">
        <f>IF('Armor Pieces'!$A198="",0,IF('Armor Pieces'!$D198="",0,IF('Armor Pieces'!$D198&gt;0,'Armor Pieces'!$D198,0)))</f>
        <v>0</v>
      </c>
      <c r="L226" s="36">
        <f>IF(K226&gt;0,'Armor Pieces'!$A198,"")</f>
      </c>
    </row>
    <row r="227" spans="2:12" ht="12.75">
      <c r="B227" s="39">
        <f t="shared" si="19"/>
      </c>
      <c r="C227" s="35">
        <f t="shared" si="20"/>
        <v>196</v>
      </c>
      <c r="E227" s="39">
        <f t="shared" si="21"/>
      </c>
      <c r="F227" s="35">
        <f t="shared" si="22"/>
        <v>196</v>
      </c>
      <c r="H227" s="39">
        <f>IF('Armor Materials'!$A199="",0,IF('Armor Materials'!$G199="",0,IF('Armor Materials'!$G199&gt;0,'Armor Materials'!$G199,0)))</f>
        <v>0</v>
      </c>
      <c r="I227" s="35">
        <f>IF(H227&gt;0,'Armor Materials'!$A199,"")</f>
      </c>
      <c r="K227" s="39">
        <f>IF('Armor Pieces'!$A199="",0,IF('Armor Pieces'!$D199="",0,IF('Armor Pieces'!$D199&gt;0,'Armor Pieces'!$D199,0)))</f>
        <v>0</v>
      </c>
      <c r="L227" s="35">
        <f>IF(K227&gt;0,'Armor Pieces'!$A199,"")</f>
      </c>
    </row>
    <row r="228" spans="2:12" ht="12.75">
      <c r="B228" s="38">
        <f t="shared" si="19"/>
      </c>
      <c r="C228" s="36">
        <f t="shared" si="20"/>
        <v>197</v>
      </c>
      <c r="E228" s="38">
        <f t="shared" si="21"/>
      </c>
      <c r="F228" s="36">
        <f t="shared" si="22"/>
        <v>197</v>
      </c>
      <c r="H228" s="38">
        <f>IF('Armor Materials'!$A200="",0,IF('Armor Materials'!$G200="",0,IF('Armor Materials'!$G200&gt;0,'Armor Materials'!$G200,0)))</f>
        <v>0</v>
      </c>
      <c r="I228" s="36">
        <f>IF(H228&gt;0,'Armor Materials'!$A200,"")</f>
      </c>
      <c r="K228" s="38">
        <f>IF('Armor Pieces'!$A200="",0,IF('Armor Pieces'!$D200="",0,IF('Armor Pieces'!$D200&gt;0,'Armor Pieces'!$D200,0)))</f>
        <v>0</v>
      </c>
      <c r="L228" s="36">
        <f>IF(K228&gt;0,'Armor Pieces'!$A200,"")</f>
      </c>
    </row>
    <row r="229" spans="2:12" ht="12.75">
      <c r="B229" s="39">
        <f t="shared" si="19"/>
      </c>
      <c r="C229" s="35">
        <f t="shared" si="20"/>
        <v>198</v>
      </c>
      <c r="E229" s="39">
        <f t="shared" si="21"/>
      </c>
      <c r="F229" s="35">
        <f t="shared" si="22"/>
        <v>198</v>
      </c>
      <c r="H229" s="39">
        <f>IF('Armor Materials'!$A201="",0,IF('Armor Materials'!$G201="",0,IF('Armor Materials'!$G201&gt;0,'Armor Materials'!$G201,0)))</f>
        <v>0</v>
      </c>
      <c r="I229" s="35">
        <f>IF(H229&gt;0,'Armor Materials'!$A201,"")</f>
      </c>
      <c r="K229" s="39">
        <f>IF('Armor Pieces'!$A201="",0,IF('Armor Pieces'!$D201="",0,IF('Armor Pieces'!$D201&gt;0,'Armor Pieces'!$D201,0)))</f>
        <v>0</v>
      </c>
      <c r="L229" s="35">
        <f>IF(K229&gt;0,'Armor Pieces'!$A201,"")</f>
      </c>
    </row>
    <row r="230" spans="2:12" ht="13.5" thickBot="1">
      <c r="B230" s="40">
        <f t="shared" si="19"/>
      </c>
      <c r="C230" s="41">
        <f t="shared" si="20"/>
        <v>199</v>
      </c>
      <c r="E230" s="40">
        <f t="shared" si="21"/>
      </c>
      <c r="F230" s="41">
        <f t="shared" si="22"/>
        <v>199</v>
      </c>
      <c r="H230" s="40">
        <f>IF('Armor Materials'!$A202="",0,IF('Armor Materials'!$G202="",0,IF('Armor Materials'!$G202&gt;0,'Armor Materials'!$G202,0)))</f>
        <v>0</v>
      </c>
      <c r="I230" s="41">
        <f>IF(H230&gt;0,'Armor Materials'!$A202,"")</f>
      </c>
      <c r="K230" s="40">
        <f>IF('Armor Pieces'!$A202="",0,IF('Armor Pieces'!$D202="",0,IF('Armor Pieces'!$D202&gt;0,'Armor Pieces'!$D202,0)))</f>
        <v>0</v>
      </c>
      <c r="L230" s="41">
        <f>IF(K230&gt;0,'Armor Pieces'!$A202,"")</f>
      </c>
    </row>
  </sheetData>
  <printOptions/>
  <pageMargins left="0.75" right="0.75" top="1" bottom="1" header="0.5" footer="0.5"/>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codeName="Sheet7"/>
  <dimension ref="A1:A1"/>
  <sheetViews>
    <sheetView workbookViewId="0" topLeftCell="A1">
      <selection activeCell="F1" sqref="F1"/>
    </sheetView>
  </sheetViews>
  <sheetFormatPr defaultColWidth="9.140625" defaultRowHeight="12.75"/>
  <cols>
    <col min="1" max="16384" width="9.140625" style="4" customWidth="1"/>
  </cols>
  <sheetData/>
  <sheetProtection sheet="1" objects="1" scenarios="1"/>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Gralhrük</dc:creator>
  <cp:keywords/>
  <dc:description/>
  <cp:lastModifiedBy>pctech</cp:lastModifiedBy>
  <dcterms:created xsi:type="dcterms:W3CDTF">2001-01-24T03:36:11Z</dcterms:created>
  <dcterms:modified xsi:type="dcterms:W3CDTF">2004-09-02T12:41:35Z</dcterms:modified>
  <cp:category/>
  <cp:version/>
  <cp:contentType/>
  <cp:contentStatus/>
</cp:coreProperties>
</file>