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95" windowWidth="14940" windowHeight="8640" activeTab="0"/>
  </bookViews>
  <sheets>
    <sheet name="Magic Realm Odds" sheetId="1" r:id="rId1"/>
    <sheet name="D8 Tables" sheetId="2" r:id="rId2"/>
    <sheet name="Search Tables" sheetId="3" r:id="rId3"/>
    <sheet name="Meeting Table" sheetId="4" r:id="rId4"/>
    <sheet name="Missle Table" sheetId="5" r:id="rId5"/>
  </sheets>
  <definedNames/>
  <calcPr fullCalcOnLoad="1"/>
</workbook>
</file>

<file path=xl/sharedStrings.xml><?xml version="1.0" encoding="utf-8"?>
<sst xmlns="http://schemas.openxmlformats.org/spreadsheetml/2006/main" count="634" uniqueCount="226">
  <si>
    <t>#1</t>
  </si>
  <si>
    <t>Die Roll</t>
  </si>
  <si>
    <t>#2</t>
  </si>
  <si>
    <t>Number</t>
  </si>
  <si>
    <t>of Dice</t>
  </si>
  <si>
    <t>Search Results Tables</t>
  </si>
  <si>
    <t>How Many Searches?</t>
  </si>
  <si>
    <t>Roll</t>
  </si>
  <si>
    <t>High Roll</t>
  </si>
  <si>
    <t>Die Roll of Two</t>
  </si>
  <si>
    <t>Die Roll of Three</t>
  </si>
  <si>
    <t>Die Roll of Four</t>
  </si>
  <si>
    <t>Die Roll of Five</t>
  </si>
  <si>
    <t>Choice</t>
  </si>
  <si>
    <t>Hidden Enemies</t>
  </si>
  <si>
    <t>Nothing</t>
  </si>
  <si>
    <t>Clues</t>
  </si>
  <si>
    <t>How Many Dice</t>
  </si>
  <si>
    <t>Single</t>
  </si>
  <si>
    <t>Results</t>
  </si>
  <si>
    <t>Success</t>
  </si>
  <si>
    <t>Chance</t>
  </si>
  <si>
    <t>For One</t>
  </si>
  <si>
    <t>What is the Die Roll Modifier?</t>
  </si>
  <si>
    <t>Die Roll of One or Less</t>
  </si>
  <si>
    <t>Die Roll of Six or More</t>
  </si>
  <si>
    <t>Die Roll Result</t>
  </si>
  <si>
    <t>Percent</t>
  </si>
  <si>
    <t>Character Inputs</t>
  </si>
  <si>
    <t>Locate</t>
  </si>
  <si>
    <t>Peer Table</t>
  </si>
  <si>
    <t>Locate Table</t>
  </si>
  <si>
    <t>Loot Table</t>
  </si>
  <si>
    <t>Reading Runes Table</t>
  </si>
  <si>
    <t>Magic Sight Table</t>
  </si>
  <si>
    <t>Passages</t>
  </si>
  <si>
    <t>Take Top Treasure in Pile</t>
  </si>
  <si>
    <r>
      <t>Take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0"/>
      </rPr>
      <t xml:space="preserve"> Treasure in Pile</t>
    </r>
  </si>
  <si>
    <r>
      <t>Take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0"/>
      </rPr>
      <t xml:space="preserve"> Treasure in Pile</t>
    </r>
  </si>
  <si>
    <r>
      <t>Take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Treasure in Pile</t>
    </r>
  </si>
  <si>
    <r>
      <t>Take 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Treasure in Pile</t>
    </r>
  </si>
  <si>
    <r>
      <t>Take 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Treasure in Pile</t>
    </r>
  </si>
  <si>
    <t>Awaken Spell</t>
  </si>
  <si>
    <t>Curse!</t>
  </si>
  <si>
    <t>Counters</t>
  </si>
  <si>
    <t>Treasure Cards</t>
  </si>
  <si>
    <t>Perceive Spell</t>
  </si>
  <si>
    <t>Discover Chit(s)</t>
  </si>
  <si>
    <t>Result</t>
  </si>
  <si>
    <t>Learn Spell</t>
  </si>
  <si>
    <t>Paths</t>
  </si>
  <si>
    <t>If you are trying to …</t>
  </si>
  <si>
    <t>Peer</t>
  </si>
  <si>
    <t>Magic</t>
  </si>
  <si>
    <t>Sight</t>
  </si>
  <si>
    <t>Reading</t>
  </si>
  <si>
    <t>Runes</t>
  </si>
  <si>
    <t>Single Roll Results</t>
  </si>
  <si>
    <t>Find Clues</t>
  </si>
  <si>
    <t>Find Paths</t>
  </si>
  <si>
    <t>Find Hidden Enemies</t>
  </si>
  <si>
    <t>Find Passages</t>
  </si>
  <si>
    <t>Get Cursed!</t>
  </si>
  <si>
    <t>Find Counters</t>
  </si>
  <si>
    <t>Find Treasure Cards</t>
  </si>
  <si>
    <t>Modifier</t>
  </si>
  <si>
    <t>This column gives you your best possibility of success to accomplish your goal.</t>
  </si>
  <si>
    <t>Do not change white cells</t>
  </si>
  <si>
    <t>Editable cell</t>
  </si>
  <si>
    <t>Meeting Results Tables</t>
  </si>
  <si>
    <t>How Many Attempts?</t>
  </si>
  <si>
    <t>Do not edit white cells</t>
  </si>
  <si>
    <t>How Many Dice?</t>
  </si>
  <si>
    <t>Editable cells</t>
  </si>
  <si>
    <t>Enemy</t>
  </si>
  <si>
    <t>Unfriendly</t>
  </si>
  <si>
    <t>Neutral</t>
  </si>
  <si>
    <t>Friendly</t>
  </si>
  <si>
    <t>Ally</t>
  </si>
  <si>
    <t>Insult</t>
  </si>
  <si>
    <t>Challenge</t>
  </si>
  <si>
    <t>Block/Battle</t>
  </si>
  <si>
    <t>No Deal</t>
  </si>
  <si>
    <t>Price x4</t>
  </si>
  <si>
    <t>Price x3</t>
  </si>
  <si>
    <t>Price x2</t>
  </si>
  <si>
    <t>Price x1</t>
  </si>
  <si>
    <t>Boon (x1)</t>
  </si>
  <si>
    <t>Missle Results Tables</t>
  </si>
  <si>
    <t>How Many Attacks?</t>
  </si>
  <si>
    <t>What is the Attack Strength</t>
  </si>
  <si>
    <t>L</t>
  </si>
  <si>
    <t>How many Sharpness Stars?</t>
  </si>
  <si>
    <t>Is the Target Armored?</t>
  </si>
  <si>
    <t>No</t>
  </si>
  <si>
    <t>Single Attack</t>
  </si>
  <si>
    <t>Light</t>
  </si>
  <si>
    <t>Medium</t>
  </si>
  <si>
    <t>Heavy</t>
  </si>
  <si>
    <t>Tremendous</t>
  </si>
  <si>
    <t>Maximum</t>
  </si>
  <si>
    <t>Attack</t>
  </si>
  <si>
    <t>Sharpness</t>
  </si>
  <si>
    <t>Armored</t>
  </si>
  <si>
    <t>Strength</t>
  </si>
  <si>
    <t>Stars</t>
  </si>
  <si>
    <t>Target</t>
  </si>
  <si>
    <t>N</t>
  </si>
  <si>
    <t>Yes</t>
  </si>
  <si>
    <t>M</t>
  </si>
  <si>
    <t>H</t>
  </si>
  <si>
    <t>T</t>
  </si>
  <si>
    <t>Temporary</t>
  </si>
  <si>
    <t>Tremend.</t>
  </si>
  <si>
    <t>Negligible</t>
  </si>
  <si>
    <t>Damage</t>
  </si>
  <si>
    <t>SEARCH TABLES</t>
  </si>
  <si>
    <t>MEETING TABLES</t>
  </si>
  <si>
    <t>COMMERCE TABLES</t>
  </si>
  <si>
    <t>PEER</t>
  </si>
  <si>
    <t>2D</t>
  </si>
  <si>
    <t>D8</t>
  </si>
  <si>
    <t>1D</t>
  </si>
  <si>
    <t>ENEMY</t>
  </si>
  <si>
    <t>Demand gold-10</t>
  </si>
  <si>
    <t>Demand gold-15</t>
  </si>
  <si>
    <t>Demand gold-20</t>
  </si>
  <si>
    <t>UNFRIENDLY</t>
  </si>
  <si>
    <t>Demand gold-30</t>
  </si>
  <si>
    <t>LOCATE</t>
  </si>
  <si>
    <t>PriceX4</t>
  </si>
  <si>
    <t>No deal</t>
  </si>
  <si>
    <t>Offer gold-5</t>
  </si>
  <si>
    <t>Discover Chits</t>
  </si>
  <si>
    <t>Offer gold-10</t>
  </si>
  <si>
    <t>Demand gold-5</t>
  </si>
  <si>
    <t>LOOT</t>
  </si>
  <si>
    <t>NEUTRAL</t>
  </si>
  <si>
    <t>Take top treasure</t>
  </si>
  <si>
    <t>Opportunity</t>
  </si>
  <si>
    <t>Take 2nd</t>
  </si>
  <si>
    <t>PriceX3</t>
  </si>
  <si>
    <t>Take 3rd</t>
  </si>
  <si>
    <t>Take 4th</t>
  </si>
  <si>
    <t>Offer gold</t>
  </si>
  <si>
    <t>Take 5th</t>
  </si>
  <si>
    <t>Trouble</t>
  </si>
  <si>
    <t>Take 6th</t>
  </si>
  <si>
    <t>FRIENDLY</t>
  </si>
  <si>
    <t>READING RUNES</t>
  </si>
  <si>
    <t>Offer gold-15</t>
  </si>
  <si>
    <t>Learn &amp; Awaken</t>
  </si>
  <si>
    <t>PriceX2</t>
  </si>
  <si>
    <t>Awaken spell</t>
  </si>
  <si>
    <t>Offer gold+5</t>
  </si>
  <si>
    <t>MAGIC SIGHT</t>
  </si>
  <si>
    <t>ALLY</t>
  </si>
  <si>
    <t>Boon(X1)</t>
  </si>
  <si>
    <t>Treasure cards</t>
  </si>
  <si>
    <t>PriceX1</t>
  </si>
  <si>
    <t>Perceive spell</t>
  </si>
  <si>
    <t>Discover chit(s)</t>
  </si>
  <si>
    <t>Offer gold+10</t>
  </si>
  <si>
    <t>HIDE TABLE</t>
  </si>
  <si>
    <t>(X)</t>
  </si>
  <si>
    <t>Hide!</t>
  </si>
  <si>
    <t>CURSES</t>
  </si>
  <si>
    <t>No effect</t>
  </si>
  <si>
    <t>WISHES</t>
  </si>
  <si>
    <t>POWER OF THE PIT</t>
  </si>
  <si>
    <t>CHANGE TACTICS</t>
  </si>
  <si>
    <t>TOADSTOOL CIRCLE</t>
  </si>
  <si>
    <t>CRYPT OF THE KNIGHT</t>
  </si>
  <si>
    <t>Change tactics!</t>
  </si>
  <si>
    <t>ENCHANTED MEADOW</t>
  </si>
  <si>
    <t>LOST</t>
  </si>
  <si>
    <t>VIOLENT STORM</t>
  </si>
  <si>
    <t>TRANSFORM</t>
  </si>
  <si>
    <t>Cancel 4 phases</t>
  </si>
  <si>
    <t>Cancel 3 phases</t>
  </si>
  <si>
    <t>Cancel 2 phases</t>
  </si>
  <si>
    <t>Cancel 1 phase</t>
  </si>
  <si>
    <t>REPOSITIONING DENIZENS (1D)</t>
  </si>
  <si>
    <t>CH-TH</t>
  </si>
  <si>
    <t>DO-SW</t>
  </si>
  <si>
    <t>DU-SM</t>
  </si>
  <si>
    <t>MISSILE TABLE</t>
  </si>
  <si>
    <t>NOTES:</t>
  </si>
  <si>
    <t>Increase 2 levels</t>
  </si>
  <si>
    <r>
      <t>2D</t>
    </r>
    <r>
      <rPr>
        <sz val="8"/>
        <rFont val="Arial"/>
        <family val="2"/>
      </rPr>
      <t xml:space="preserve"> - Two 6-sided dice roll (drop smallest)</t>
    </r>
  </si>
  <si>
    <t>Increase 1 level</t>
  </si>
  <si>
    <r>
      <t>D8</t>
    </r>
    <r>
      <rPr>
        <sz val="8"/>
        <rFont val="Arial"/>
        <family val="2"/>
      </rPr>
      <t xml:space="preserve"> - One 8-sided die roll (8=6 &amp; 7=5)</t>
    </r>
  </si>
  <si>
    <t>No change</t>
  </si>
  <si>
    <r>
      <t>1D</t>
    </r>
    <r>
      <rPr>
        <sz val="8"/>
        <rFont val="Arial"/>
        <family val="2"/>
      </rPr>
      <t xml:space="preserve"> - One 6-sided die roll</t>
    </r>
  </si>
  <si>
    <t>Decrease 1 level</t>
  </si>
  <si>
    <r>
      <t>(X)</t>
    </r>
    <r>
      <rPr>
        <sz val="8"/>
        <rFont val="Arial"/>
        <family val="2"/>
      </rPr>
      <t xml:space="preserve"> - These tables have same chances</t>
    </r>
  </si>
  <si>
    <t>Decrease 2 levels</t>
  </si>
  <si>
    <t>Optional Combat Tables and Weather Tables</t>
  </si>
  <si>
    <t>Decrease 3 levels</t>
  </si>
  <si>
    <t>Always Use The 2D Method!</t>
  </si>
  <si>
    <t>WEATHER</t>
  </si>
  <si>
    <t>Special</t>
  </si>
  <si>
    <t>Storm</t>
  </si>
  <si>
    <t>Showers</t>
  </si>
  <si>
    <t>Clear</t>
  </si>
  <si>
    <t>MAGIC REALM ODDS</t>
  </si>
  <si>
    <t>By Vittorio Alinari</t>
  </si>
  <si>
    <t>Hide !</t>
  </si>
  <si>
    <t>MEETING TABLE</t>
  </si>
  <si>
    <t>Learn e Awaken</t>
  </si>
  <si>
    <t>( a )</t>
  </si>
  <si>
    <t>COMMERCE TABLE</t>
  </si>
  <si>
    <t>OPTIONAL SELL TABLE  ( b )</t>
  </si>
  <si>
    <t>PriceX1/10 or Block</t>
  </si>
  <si>
    <t>PriceX0 or Block</t>
  </si>
  <si>
    <t>PriceX1/2</t>
  </si>
  <si>
    <t>PriceX1.5</t>
  </si>
  <si>
    <t>REPOSITIONING DENIZENS</t>
  </si>
  <si>
    <t>2D - Two dice roll</t>
  </si>
  <si>
    <t>1D - One die roll</t>
  </si>
  <si>
    <t>( a ) - These tables have same chances</t>
  </si>
  <si>
    <t>( b ) - From "The General" 20-2</t>
  </si>
  <si>
    <t>by Scott DeMers</t>
  </si>
  <si>
    <t>Basically for the D8 game, instead of two D6</t>
  </si>
  <si>
    <t>you roll one D8, and when you are allowed</t>
  </si>
  <si>
    <t xml:space="preserve">to only roll one die, you roll one D6.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</si>
</sst>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%"/>
    <numFmt numFmtId="165" formatCode="\+0;0;\-0"/>
    <numFmt numFmtId="166" formatCode="\+0;\-0;0"/>
    <numFmt numFmtId="167" formatCode="0%;0%;\-"/>
    <numFmt numFmtId="168" formatCode="0.0%"/>
    <numFmt numFmtId="169" formatCode="_(* #,##0_);_(* \(#,##0\);_(* &quot;-&quot;??_);_(@_)"/>
  </numFmts>
  <fonts count="9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9" fontId="0" fillId="0" borderId="4" xfId="0" applyNumberFormat="1" applyBorder="1" applyAlignment="1">
      <alignment/>
    </xf>
    <xf numFmtId="9" fontId="0" fillId="0" borderId="5" xfId="0" applyNumberFormat="1" applyBorder="1" applyAlignment="1">
      <alignment/>
    </xf>
    <xf numFmtId="0" fontId="0" fillId="2" borderId="6" xfId="0" applyFill="1" applyBorder="1" applyAlignment="1">
      <alignment/>
    </xf>
    <xf numFmtId="9" fontId="0" fillId="0" borderId="4" xfId="19" applyBorder="1" applyAlignment="1">
      <alignment/>
    </xf>
    <xf numFmtId="0" fontId="2" fillId="0" borderId="0" xfId="0" applyFont="1" applyAlignment="1">
      <alignment/>
    </xf>
    <xf numFmtId="0" fontId="0" fillId="0" borderId="7" xfId="0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2" borderId="8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0" fillId="3" borderId="4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9" fontId="0" fillId="0" borderId="1" xfId="19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6" fontId="0" fillId="3" borderId="4" xfId="0" applyNumberFormat="1" applyFill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1" fillId="2" borderId="10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3" fillId="2" borderId="16" xfId="0" applyFont="1" applyFill="1" applyBorder="1" applyAlignment="1">
      <alignment horizontal="center"/>
    </xf>
    <xf numFmtId="9" fontId="0" fillId="0" borderId="3" xfId="0" applyNumberFormat="1" applyBorder="1" applyAlignment="1">
      <alignment/>
    </xf>
    <xf numFmtId="9" fontId="0" fillId="0" borderId="2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9" fontId="0" fillId="0" borderId="1" xfId="19" applyBorder="1" applyAlignment="1">
      <alignment/>
    </xf>
    <xf numFmtId="9" fontId="0" fillId="0" borderId="1" xfId="19" applyFill="1" applyBorder="1" applyAlignment="1">
      <alignment/>
    </xf>
    <xf numFmtId="0" fontId="3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9" fontId="0" fillId="0" borderId="19" xfId="19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9" fontId="0" fillId="0" borderId="19" xfId="19" applyFill="1" applyBorder="1" applyAlignment="1">
      <alignment/>
    </xf>
    <xf numFmtId="9" fontId="0" fillId="4" borderId="1" xfId="19" applyFill="1" applyBorder="1" applyAlignment="1">
      <alignment/>
    </xf>
    <xf numFmtId="9" fontId="0" fillId="4" borderId="4" xfId="19" applyFill="1" applyBorder="1" applyAlignment="1">
      <alignment/>
    </xf>
    <xf numFmtId="9" fontId="0" fillId="4" borderId="5" xfId="19" applyFill="1" applyBorder="1" applyAlignment="1">
      <alignment/>
    </xf>
    <xf numFmtId="0" fontId="0" fillId="3" borderId="1" xfId="0" applyFill="1" applyBorder="1" applyAlignment="1">
      <alignment/>
    </xf>
    <xf numFmtId="0" fontId="0" fillId="2" borderId="9" xfId="0" applyFill="1" applyBorder="1" applyAlignment="1">
      <alignment/>
    </xf>
    <xf numFmtId="0" fontId="3" fillId="2" borderId="20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0" borderId="22" xfId="0" applyBorder="1" applyAlignment="1">
      <alignment horizontal="center"/>
    </xf>
    <xf numFmtId="0" fontId="1" fillId="2" borderId="1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20" xfId="0" applyFont="1" applyFill="1" applyBorder="1" applyAlignment="1">
      <alignment horizontal="center"/>
    </xf>
    <xf numFmtId="167" fontId="0" fillId="0" borderId="1" xfId="19" applyNumberFormat="1" applyBorder="1" applyAlignment="1">
      <alignment horizontal="center"/>
    </xf>
    <xf numFmtId="167" fontId="0" fillId="0" borderId="4" xfId="19" applyNumberFormat="1" applyBorder="1" applyAlignment="1">
      <alignment horizontal="center"/>
    </xf>
    <xf numFmtId="167" fontId="0" fillId="0" borderId="19" xfId="19" applyNumberFormat="1" applyBorder="1" applyAlignment="1">
      <alignment horizontal="center"/>
    </xf>
    <xf numFmtId="167" fontId="0" fillId="0" borderId="5" xfId="19" applyNumberFormat="1" applyBorder="1" applyAlignment="1">
      <alignment horizontal="center"/>
    </xf>
    <xf numFmtId="9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" fillId="2" borderId="9" xfId="0" applyFont="1" applyFill="1" applyBorder="1" applyAlignment="1">
      <alignment horizontal="left"/>
    </xf>
    <xf numFmtId="0" fontId="0" fillId="0" borderId="3" xfId="0" applyFill="1" applyBorder="1" applyAlignment="1">
      <alignment/>
    </xf>
    <xf numFmtId="0" fontId="3" fillId="2" borderId="16" xfId="0" applyFont="1" applyFill="1" applyBorder="1" applyAlignment="1">
      <alignment/>
    </xf>
    <xf numFmtId="169" fontId="0" fillId="0" borderId="1" xfId="15" applyNumberFormat="1" applyFill="1" applyBorder="1" applyAlignment="1">
      <alignment horizontal="center"/>
    </xf>
    <xf numFmtId="169" fontId="0" fillId="0" borderId="0" xfId="15" applyNumberFormat="1" applyFill="1" applyBorder="1" applyAlignment="1">
      <alignment horizontal="center"/>
    </xf>
    <xf numFmtId="9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2" xfId="0" applyFill="1" applyBorder="1" applyAlignment="1">
      <alignment/>
    </xf>
    <xf numFmtId="9" fontId="0" fillId="0" borderId="19" xfId="0" applyNumberFormat="1" applyBorder="1" applyAlignment="1">
      <alignment/>
    </xf>
    <xf numFmtId="169" fontId="0" fillId="0" borderId="2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168" fontId="6" fillId="0" borderId="25" xfId="0" applyNumberFormat="1" applyFont="1" applyBorder="1" applyAlignment="1">
      <alignment horizontal="center"/>
    </xf>
    <xf numFmtId="168" fontId="6" fillId="0" borderId="24" xfId="0" applyNumberFormat="1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168" fontId="6" fillId="0" borderId="28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8" fontId="6" fillId="0" borderId="27" xfId="0" applyNumberFormat="1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168" fontId="6" fillId="0" borderId="7" xfId="0" applyNumberFormat="1" applyFont="1" applyBorder="1" applyAlignment="1">
      <alignment horizontal="center"/>
    </xf>
    <xf numFmtId="168" fontId="6" fillId="0" borderId="25" xfId="0" applyNumberFormat="1" applyFont="1" applyBorder="1" applyAlignment="1">
      <alignment horizontal="center" vertical="center"/>
    </xf>
    <xf numFmtId="168" fontId="6" fillId="0" borderId="28" xfId="0" applyNumberFormat="1" applyFont="1" applyBorder="1" applyAlignment="1">
      <alignment horizontal="center" vertical="center"/>
    </xf>
    <xf numFmtId="168" fontId="6" fillId="0" borderId="7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32" xfId="0" applyBorder="1" applyAlignment="1">
      <alignment/>
    </xf>
    <xf numFmtId="0" fontId="6" fillId="0" borderId="32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6" xfId="0" applyFont="1" applyBorder="1" applyAlignment="1">
      <alignment horizontal="left"/>
    </xf>
    <xf numFmtId="0" fontId="5" fillId="0" borderId="2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168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168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168" fontId="0" fillId="0" borderId="7" xfId="0" applyNumberForma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24" xfId="0" applyNumberForma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8" fontId="0" fillId="0" borderId="27" xfId="0" applyNumberFormat="1" applyBorder="1" applyAlignment="1">
      <alignment horizontal="center"/>
    </xf>
    <xf numFmtId="0" fontId="7" fillId="0" borderId="23" xfId="0" applyFont="1" applyBorder="1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25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29" xfId="0" applyFill="1" applyBorder="1" applyAlignment="1">
      <alignment/>
    </xf>
    <xf numFmtId="0" fontId="6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30" xfId="0" applyBorder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8" fontId="0" fillId="0" borderId="25" xfId="0" applyNumberFormat="1" applyBorder="1" applyAlignment="1">
      <alignment horizontal="center" vertical="center"/>
    </xf>
    <xf numFmtId="168" fontId="0" fillId="0" borderId="28" xfId="0" applyNumberFormat="1" applyBorder="1" applyAlignment="1">
      <alignment horizontal="center" vertical="center"/>
    </xf>
    <xf numFmtId="168" fontId="0" fillId="0" borderId="7" xfId="0" applyNumberForma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168" fontId="6" fillId="0" borderId="25" xfId="0" applyNumberFormat="1" applyFont="1" applyBorder="1" applyAlignment="1">
      <alignment horizontal="center" vertical="center"/>
    </xf>
    <xf numFmtId="168" fontId="6" fillId="0" borderId="28" xfId="0" applyNumberFormat="1" applyFont="1" applyBorder="1" applyAlignment="1">
      <alignment horizontal="center" vertical="center"/>
    </xf>
    <xf numFmtId="168" fontId="6" fillId="0" borderId="7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30</xdr:row>
      <xdr:rowOff>85725</xdr:rowOff>
    </xdr:from>
    <xdr:to>
      <xdr:col>10</xdr:col>
      <xdr:colOff>304800</xdr:colOff>
      <xdr:row>34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933825" y="3800475"/>
          <a:ext cx="1781175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Magic Realm Odds &amp; 
D8 Die Roll Option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">
      <selection activeCell="A1" sqref="A1:I1"/>
    </sheetView>
  </sheetViews>
  <sheetFormatPr defaultColWidth="9.140625" defaultRowHeight="12.75"/>
  <sheetData>
    <row r="1" spans="1:9" ht="25.5">
      <c r="A1" s="163" t="s">
        <v>205</v>
      </c>
      <c r="B1" s="163"/>
      <c r="C1" s="163"/>
      <c r="D1" s="163"/>
      <c r="E1" s="163"/>
      <c r="F1" s="163"/>
      <c r="G1" s="163"/>
      <c r="H1" s="163"/>
      <c r="I1" s="163"/>
    </row>
    <row r="2" spans="1:9" ht="12.75">
      <c r="A2" s="164" t="s">
        <v>206</v>
      </c>
      <c r="B2" s="164"/>
      <c r="C2" s="164"/>
      <c r="D2" s="164"/>
      <c r="E2" s="164"/>
      <c r="F2" s="164"/>
      <c r="G2" s="164"/>
      <c r="H2" s="164"/>
      <c r="I2" s="164"/>
    </row>
    <row r="3" ht="12.75">
      <c r="A3" s="106"/>
    </row>
    <row r="4" spans="1:9" ht="12.75">
      <c r="A4" s="106" t="s">
        <v>119</v>
      </c>
      <c r="C4" s="107" t="s">
        <v>120</v>
      </c>
      <c r="D4" s="107" t="s">
        <v>122</v>
      </c>
      <c r="F4" s="106" t="s">
        <v>163</v>
      </c>
      <c r="H4" s="107" t="s">
        <v>120</v>
      </c>
      <c r="I4" s="107" t="s">
        <v>122</v>
      </c>
    </row>
    <row r="5" spans="1:9" ht="12.75">
      <c r="A5" s="143" t="s">
        <v>16</v>
      </c>
      <c r="B5" s="144"/>
      <c r="C5" s="110">
        <v>0.301</v>
      </c>
      <c r="D5" s="110">
        <v>0.5</v>
      </c>
      <c r="F5" s="143" t="s">
        <v>207</v>
      </c>
      <c r="G5" s="144"/>
      <c r="H5" s="110">
        <v>0.694</v>
      </c>
      <c r="I5" s="110">
        <v>0.833</v>
      </c>
    </row>
    <row r="6" spans="1:9" ht="12.75">
      <c r="A6" s="145" t="s">
        <v>50</v>
      </c>
      <c r="B6" s="146"/>
      <c r="C6" s="113">
        <v>0.25</v>
      </c>
      <c r="D6" s="113">
        <v>0.5</v>
      </c>
      <c r="F6" s="147" t="s">
        <v>167</v>
      </c>
      <c r="G6" s="148"/>
      <c r="H6" s="116">
        <v>0.305</v>
      </c>
      <c r="I6" s="116">
        <v>0.166</v>
      </c>
    </row>
    <row r="7" spans="1:4" ht="12.75">
      <c r="A7" s="145" t="s">
        <v>14</v>
      </c>
      <c r="B7" s="146"/>
      <c r="C7" s="113">
        <v>0.361</v>
      </c>
      <c r="D7" s="113">
        <v>0.5</v>
      </c>
    </row>
    <row r="8" spans="1:4" ht="12.75">
      <c r="A8" s="147" t="s">
        <v>15</v>
      </c>
      <c r="B8" s="148"/>
      <c r="C8" s="116">
        <v>0.305</v>
      </c>
      <c r="D8" s="116">
        <v>0.166</v>
      </c>
    </row>
    <row r="9" ht="12.75">
      <c r="F9" s="106" t="s">
        <v>208</v>
      </c>
    </row>
    <row r="10" spans="1:9" ht="12.75">
      <c r="A10" s="106" t="s">
        <v>129</v>
      </c>
      <c r="C10" s="107" t="s">
        <v>120</v>
      </c>
      <c r="D10" s="107" t="s">
        <v>122</v>
      </c>
      <c r="F10" s="106" t="s">
        <v>123</v>
      </c>
      <c r="H10" s="107" t="s">
        <v>120</v>
      </c>
      <c r="I10" s="107" t="s">
        <v>122</v>
      </c>
    </row>
    <row r="11" spans="1:9" ht="12.75">
      <c r="A11" s="143" t="s">
        <v>16</v>
      </c>
      <c r="B11" s="144"/>
      <c r="C11" s="110">
        <v>0.111</v>
      </c>
      <c r="D11" s="110">
        <v>0.333</v>
      </c>
      <c r="F11" s="143" t="s">
        <v>79</v>
      </c>
      <c r="G11" s="144"/>
      <c r="H11" s="110">
        <v>0.027</v>
      </c>
      <c r="I11" s="110">
        <v>0.166</v>
      </c>
    </row>
    <row r="12" spans="1:9" ht="12.75">
      <c r="A12" s="145" t="s">
        <v>35</v>
      </c>
      <c r="B12" s="146"/>
      <c r="C12" s="113">
        <v>0.25</v>
      </c>
      <c r="D12" s="113">
        <v>0.5</v>
      </c>
      <c r="F12" s="145" t="s">
        <v>80</v>
      </c>
      <c r="G12" s="146"/>
      <c r="H12" s="113">
        <v>0.083</v>
      </c>
      <c r="I12" s="113">
        <v>0.166</v>
      </c>
    </row>
    <row r="13" spans="1:9" ht="12.75">
      <c r="A13" s="145" t="s">
        <v>133</v>
      </c>
      <c r="B13" s="146"/>
      <c r="C13" s="113">
        <v>0.222</v>
      </c>
      <c r="D13" s="113">
        <v>0.333</v>
      </c>
      <c r="F13" s="147" t="s">
        <v>81</v>
      </c>
      <c r="G13" s="148"/>
      <c r="H13" s="116">
        <v>0.888</v>
      </c>
      <c r="I13" s="116">
        <v>0.666</v>
      </c>
    </row>
    <row r="14" spans="1:9" ht="12.75">
      <c r="A14" s="147" t="s">
        <v>15</v>
      </c>
      <c r="B14" s="148"/>
      <c r="C14" s="116">
        <v>0.555</v>
      </c>
      <c r="D14" s="116">
        <v>0.333</v>
      </c>
      <c r="F14" s="106" t="s">
        <v>127</v>
      </c>
      <c r="H14" s="107" t="s">
        <v>120</v>
      </c>
      <c r="I14" s="107" t="s">
        <v>122</v>
      </c>
    </row>
    <row r="15" spans="6:9" ht="12.75">
      <c r="F15" s="143" t="s">
        <v>130</v>
      </c>
      <c r="G15" s="144"/>
      <c r="H15" s="110">
        <v>0.027</v>
      </c>
      <c r="I15" s="110">
        <v>0.166</v>
      </c>
    </row>
    <row r="16" spans="1:9" ht="12.75">
      <c r="A16" s="106" t="s">
        <v>136</v>
      </c>
      <c r="C16" s="107" t="s">
        <v>120</v>
      </c>
      <c r="D16" s="107" t="s">
        <v>122</v>
      </c>
      <c r="F16" s="145" t="s">
        <v>131</v>
      </c>
      <c r="G16" s="146"/>
      <c r="H16" s="113">
        <v>0.222</v>
      </c>
      <c r="I16" s="113">
        <v>0.333</v>
      </c>
    </row>
    <row r="17" spans="1:9" ht="12.75">
      <c r="A17" s="143" t="s">
        <v>138</v>
      </c>
      <c r="B17" s="144"/>
      <c r="C17" s="110">
        <v>0.027</v>
      </c>
      <c r="D17" s="156">
        <v>0.166</v>
      </c>
      <c r="F17" s="145" t="s">
        <v>79</v>
      </c>
      <c r="G17" s="146"/>
      <c r="H17" s="113">
        <v>0.194</v>
      </c>
      <c r="I17" s="113">
        <v>0.166</v>
      </c>
    </row>
    <row r="18" spans="1:9" ht="12.75">
      <c r="A18" s="145" t="s">
        <v>140</v>
      </c>
      <c r="B18" s="146"/>
      <c r="C18" s="113">
        <v>0.083</v>
      </c>
      <c r="D18" s="157"/>
      <c r="F18" s="145" t="s">
        <v>80</v>
      </c>
      <c r="G18" s="146"/>
      <c r="H18" s="113">
        <v>0.25</v>
      </c>
      <c r="I18" s="113">
        <v>0.166</v>
      </c>
    </row>
    <row r="19" spans="1:9" ht="12.75">
      <c r="A19" s="145" t="s">
        <v>142</v>
      </c>
      <c r="B19" s="146"/>
      <c r="C19" s="113">
        <v>0.138</v>
      </c>
      <c r="D19" s="157"/>
      <c r="F19" s="147" t="s">
        <v>81</v>
      </c>
      <c r="G19" s="148"/>
      <c r="H19" s="116">
        <v>0.305</v>
      </c>
      <c r="I19" s="116">
        <v>0.166</v>
      </c>
    </row>
    <row r="20" spans="1:9" ht="12.75">
      <c r="A20" s="145" t="s">
        <v>143</v>
      </c>
      <c r="B20" s="146"/>
      <c r="C20" s="113">
        <v>0.194</v>
      </c>
      <c r="D20" s="157"/>
      <c r="F20" s="106" t="s">
        <v>137</v>
      </c>
      <c r="H20" s="107" t="s">
        <v>120</v>
      </c>
      <c r="I20" s="107" t="s">
        <v>122</v>
      </c>
    </row>
    <row r="21" spans="1:9" ht="12.75">
      <c r="A21" s="145" t="s">
        <v>145</v>
      </c>
      <c r="B21" s="146"/>
      <c r="C21" s="113">
        <v>0.25</v>
      </c>
      <c r="D21" s="157"/>
      <c r="F21" s="143" t="s">
        <v>139</v>
      </c>
      <c r="G21" s="144"/>
      <c r="H21" s="110">
        <v>0.027</v>
      </c>
      <c r="I21" s="110">
        <v>0.166</v>
      </c>
    </row>
    <row r="22" spans="1:9" ht="12.75">
      <c r="A22" s="147" t="s">
        <v>147</v>
      </c>
      <c r="B22" s="148"/>
      <c r="C22" s="116">
        <v>0.305</v>
      </c>
      <c r="D22" s="158"/>
      <c r="F22" s="145" t="s">
        <v>141</v>
      </c>
      <c r="G22" s="146"/>
      <c r="H22" s="113">
        <v>0.083</v>
      </c>
      <c r="I22" s="113">
        <v>0.166</v>
      </c>
    </row>
    <row r="23" spans="6:9" ht="12.75">
      <c r="F23" s="145" t="s">
        <v>130</v>
      </c>
      <c r="G23" s="146"/>
      <c r="H23" s="113">
        <v>0.138</v>
      </c>
      <c r="I23" s="113">
        <v>0.166</v>
      </c>
    </row>
    <row r="24" spans="1:9" ht="12.75">
      <c r="A24" s="106" t="s">
        <v>149</v>
      </c>
      <c r="C24" s="107" t="s">
        <v>120</v>
      </c>
      <c r="D24" s="107" t="s">
        <v>122</v>
      </c>
      <c r="F24" s="145" t="s">
        <v>131</v>
      </c>
      <c r="G24" s="146"/>
      <c r="H24" s="113">
        <v>0.444</v>
      </c>
      <c r="I24" s="113">
        <v>0.333</v>
      </c>
    </row>
    <row r="25" spans="1:9" ht="12.75">
      <c r="A25" s="143" t="s">
        <v>209</v>
      </c>
      <c r="B25" s="144"/>
      <c r="C25" s="110">
        <v>0.25</v>
      </c>
      <c r="D25" s="110">
        <v>0.5</v>
      </c>
      <c r="F25" s="147" t="s">
        <v>146</v>
      </c>
      <c r="G25" s="148"/>
      <c r="H25" s="116">
        <v>0.305</v>
      </c>
      <c r="I25" s="116">
        <v>0.166</v>
      </c>
    </row>
    <row r="26" spans="1:9" ht="12.75">
      <c r="A26" s="145" t="s">
        <v>153</v>
      </c>
      <c r="B26" s="146"/>
      <c r="C26" s="113">
        <v>0.194</v>
      </c>
      <c r="D26" s="113">
        <v>0.166</v>
      </c>
      <c r="F26" s="106" t="s">
        <v>148</v>
      </c>
      <c r="H26" s="107" t="s">
        <v>120</v>
      </c>
      <c r="I26" s="107" t="s">
        <v>122</v>
      </c>
    </row>
    <row r="27" spans="1:9" ht="12.75">
      <c r="A27" s="145" t="s">
        <v>43</v>
      </c>
      <c r="B27" s="146"/>
      <c r="C27" s="113">
        <v>0.25</v>
      </c>
      <c r="D27" s="113">
        <v>0.166</v>
      </c>
      <c r="F27" s="143" t="s">
        <v>139</v>
      </c>
      <c r="G27" s="144"/>
      <c r="H27" s="110">
        <v>0.027</v>
      </c>
      <c r="I27" s="110">
        <v>0.166</v>
      </c>
    </row>
    <row r="28" spans="1:9" ht="12.75">
      <c r="A28" s="147" t="s">
        <v>15</v>
      </c>
      <c r="B28" s="148"/>
      <c r="C28" s="116">
        <v>0.305</v>
      </c>
      <c r="D28" s="116">
        <v>0.166</v>
      </c>
      <c r="F28" s="145" t="s">
        <v>152</v>
      </c>
      <c r="G28" s="146"/>
      <c r="H28" s="113">
        <v>0.222</v>
      </c>
      <c r="I28" s="113">
        <v>0.333</v>
      </c>
    </row>
    <row r="29" spans="6:9" ht="12.75">
      <c r="F29" s="145" t="s">
        <v>141</v>
      </c>
      <c r="G29" s="146"/>
      <c r="H29" s="113">
        <v>0.194</v>
      </c>
      <c r="I29" s="113">
        <v>0.166</v>
      </c>
    </row>
    <row r="30" spans="1:9" ht="12.75">
      <c r="A30" s="106" t="s">
        <v>155</v>
      </c>
      <c r="C30" s="107" t="s">
        <v>120</v>
      </c>
      <c r="D30" s="107" t="s">
        <v>122</v>
      </c>
      <c r="F30" s="145" t="s">
        <v>130</v>
      </c>
      <c r="G30" s="146"/>
      <c r="H30" s="113">
        <v>0.25</v>
      </c>
      <c r="I30" s="113">
        <v>0.166</v>
      </c>
    </row>
    <row r="31" spans="1:9" ht="12.75">
      <c r="A31" s="143" t="s">
        <v>44</v>
      </c>
      <c r="B31" s="144"/>
      <c r="C31" s="110">
        <v>0.111</v>
      </c>
      <c r="D31" s="156">
        <v>0.333</v>
      </c>
      <c r="F31" s="147" t="s">
        <v>131</v>
      </c>
      <c r="G31" s="148"/>
      <c r="H31" s="116">
        <v>0.305</v>
      </c>
      <c r="I31" s="116">
        <v>0.166</v>
      </c>
    </row>
    <row r="32" spans="1:9" ht="12.75">
      <c r="A32" s="145" t="s">
        <v>158</v>
      </c>
      <c r="B32" s="146"/>
      <c r="C32" s="113">
        <v>0.166</v>
      </c>
      <c r="D32" s="157"/>
      <c r="F32" s="106" t="s">
        <v>156</v>
      </c>
      <c r="H32" s="107" t="s">
        <v>120</v>
      </c>
      <c r="I32" s="107" t="s">
        <v>122</v>
      </c>
    </row>
    <row r="33" spans="1:9" ht="12.75">
      <c r="A33" s="145" t="s">
        <v>160</v>
      </c>
      <c r="B33" s="146"/>
      <c r="C33" s="113">
        <v>0.222</v>
      </c>
      <c r="D33" s="157"/>
      <c r="F33" s="143" t="s">
        <v>157</v>
      </c>
      <c r="G33" s="144"/>
      <c r="H33" s="110">
        <v>0.027</v>
      </c>
      <c r="I33" s="110">
        <v>0.166</v>
      </c>
    </row>
    <row r="34" spans="1:9" ht="12.75">
      <c r="A34" s="145" t="s">
        <v>161</v>
      </c>
      <c r="B34" s="146"/>
      <c r="C34" s="113">
        <v>0.277</v>
      </c>
      <c r="D34" s="157"/>
      <c r="F34" s="145" t="s">
        <v>159</v>
      </c>
      <c r="G34" s="146"/>
      <c r="H34" s="113">
        <v>0.083</v>
      </c>
      <c r="I34" s="113">
        <v>0.166</v>
      </c>
    </row>
    <row r="35" spans="1:9" ht="12.75">
      <c r="A35" s="147" t="s">
        <v>15</v>
      </c>
      <c r="B35" s="148"/>
      <c r="C35" s="116">
        <v>0.305</v>
      </c>
      <c r="D35" s="158"/>
      <c r="F35" s="145" t="s">
        <v>152</v>
      </c>
      <c r="G35" s="146"/>
      <c r="H35" s="113">
        <v>0.138</v>
      </c>
      <c r="I35" s="113">
        <v>0.166</v>
      </c>
    </row>
    <row r="36" spans="6:9" ht="12.75">
      <c r="F36" s="145" t="s">
        <v>141</v>
      </c>
      <c r="G36" s="146"/>
      <c r="H36" s="113">
        <v>0.194</v>
      </c>
      <c r="I36" s="113">
        <v>0.166</v>
      </c>
    </row>
    <row r="37" spans="6:9" ht="12.75">
      <c r="F37" s="147" t="s">
        <v>130</v>
      </c>
      <c r="G37" s="148"/>
      <c r="H37" s="116">
        <v>0.555</v>
      </c>
      <c r="I37" s="116">
        <v>0.333</v>
      </c>
    </row>
    <row r="39" spans="1:8" ht="12.75">
      <c r="A39" s="106" t="s">
        <v>186</v>
      </c>
      <c r="B39" s="106"/>
      <c r="C39" s="106" t="s">
        <v>210</v>
      </c>
      <c r="F39" s="106" t="s">
        <v>170</v>
      </c>
      <c r="H39" s="107" t="s">
        <v>120</v>
      </c>
    </row>
    <row r="40" spans="1:9" ht="12.75">
      <c r="A40" s="106" t="s">
        <v>166</v>
      </c>
      <c r="B40" s="106"/>
      <c r="F40" s="143" t="s">
        <v>167</v>
      </c>
      <c r="G40" s="144"/>
      <c r="H40" s="110">
        <v>0.694</v>
      </c>
      <c r="I40" s="21"/>
    </row>
    <row r="41" spans="1:9" ht="12.75">
      <c r="A41" s="106" t="s">
        <v>169</v>
      </c>
      <c r="B41" s="106"/>
      <c r="F41" s="147" t="s">
        <v>173</v>
      </c>
      <c r="G41" s="148"/>
      <c r="H41" s="116">
        <v>0.305</v>
      </c>
      <c r="I41" s="21"/>
    </row>
    <row r="42" spans="1:9" ht="12.75">
      <c r="A42" s="106" t="s">
        <v>171</v>
      </c>
      <c r="B42" s="106"/>
      <c r="F42" s="149"/>
      <c r="G42" s="149"/>
      <c r="H42" s="123"/>
      <c r="I42" s="123"/>
    </row>
    <row r="43" spans="1:8" ht="12.75">
      <c r="A43" s="106" t="s">
        <v>172</v>
      </c>
      <c r="B43" s="106"/>
      <c r="F43" s="106" t="s">
        <v>176</v>
      </c>
      <c r="H43" s="107" t="s">
        <v>120</v>
      </c>
    </row>
    <row r="44" spans="1:8" ht="12.75">
      <c r="A44" s="106" t="s">
        <v>174</v>
      </c>
      <c r="B44" s="106"/>
      <c r="F44" s="108" t="s">
        <v>178</v>
      </c>
      <c r="G44" s="109"/>
      <c r="H44" s="110">
        <v>0.027</v>
      </c>
    </row>
    <row r="45" spans="1:8" ht="12.75">
      <c r="A45" s="106" t="s">
        <v>175</v>
      </c>
      <c r="B45" s="106"/>
      <c r="F45" s="111" t="s">
        <v>179</v>
      </c>
      <c r="G45" s="112"/>
      <c r="H45" s="113">
        <v>0.222</v>
      </c>
    </row>
    <row r="46" spans="1:8" ht="12.75">
      <c r="A46" s="106" t="s">
        <v>168</v>
      </c>
      <c r="B46" s="106"/>
      <c r="F46" s="111" t="s">
        <v>180</v>
      </c>
      <c r="G46" s="112"/>
      <c r="H46" s="113">
        <v>0.444</v>
      </c>
    </row>
    <row r="47" spans="1:8" ht="12.75">
      <c r="A47" s="106" t="s">
        <v>177</v>
      </c>
      <c r="B47" s="106"/>
      <c r="C47" s="107" t="s">
        <v>120</v>
      </c>
      <c r="D47" s="107" t="s">
        <v>122</v>
      </c>
      <c r="F47" s="114" t="s">
        <v>181</v>
      </c>
      <c r="G47" s="115"/>
      <c r="H47" s="116">
        <v>0.305</v>
      </c>
    </row>
    <row r="48" spans="1:4" ht="12.75">
      <c r="A48" s="154">
        <v>1</v>
      </c>
      <c r="B48" s="155"/>
      <c r="C48" s="110">
        <v>0.027</v>
      </c>
      <c r="D48" s="156">
        <v>0.166</v>
      </c>
    </row>
    <row r="49" spans="1:8" ht="12.75">
      <c r="A49" s="159">
        <v>2</v>
      </c>
      <c r="B49" s="160"/>
      <c r="C49" s="113">
        <v>0.083</v>
      </c>
      <c r="D49" s="157"/>
      <c r="F49" s="106" t="s">
        <v>200</v>
      </c>
      <c r="H49" s="107" t="s">
        <v>120</v>
      </c>
    </row>
    <row r="50" spans="1:8" ht="12.75">
      <c r="A50" s="159">
        <v>3</v>
      </c>
      <c r="B50" s="160"/>
      <c r="C50" s="113">
        <v>0.138</v>
      </c>
      <c r="D50" s="157"/>
      <c r="F50" s="108" t="s">
        <v>201</v>
      </c>
      <c r="G50" s="109"/>
      <c r="H50" s="110">
        <v>0.25</v>
      </c>
    </row>
    <row r="51" spans="1:8" ht="12.75">
      <c r="A51" s="159">
        <v>4</v>
      </c>
      <c r="B51" s="160"/>
      <c r="C51" s="113">
        <v>0.194</v>
      </c>
      <c r="D51" s="157"/>
      <c r="F51" s="111" t="s">
        <v>202</v>
      </c>
      <c r="G51" s="112"/>
      <c r="H51" s="113">
        <v>0.194</v>
      </c>
    </row>
    <row r="52" spans="1:8" ht="12.75">
      <c r="A52" s="159">
        <v>5</v>
      </c>
      <c r="B52" s="160"/>
      <c r="C52" s="113">
        <v>0.25</v>
      </c>
      <c r="D52" s="157"/>
      <c r="F52" s="111" t="s">
        <v>203</v>
      </c>
      <c r="G52" s="112"/>
      <c r="H52" s="113">
        <v>0.25</v>
      </c>
    </row>
    <row r="53" spans="1:8" ht="12.75">
      <c r="A53" s="161">
        <v>6</v>
      </c>
      <c r="B53" s="162"/>
      <c r="C53" s="116">
        <v>0.305</v>
      </c>
      <c r="D53" s="158"/>
      <c r="F53" s="147" t="s">
        <v>204</v>
      </c>
      <c r="G53" s="148"/>
      <c r="H53" s="116">
        <v>0.305</v>
      </c>
    </row>
    <row r="54" spans="6:9" ht="12.75">
      <c r="F54" s="149"/>
      <c r="G54" s="149"/>
      <c r="H54" s="123"/>
      <c r="I54" s="21"/>
    </row>
    <row r="55" spans="6:9" ht="12.75">
      <c r="F55" s="21"/>
      <c r="G55" s="21"/>
      <c r="H55" s="21"/>
      <c r="I55" s="21"/>
    </row>
    <row r="56" spans="6:9" ht="12.75">
      <c r="F56" s="21"/>
      <c r="G56" s="21"/>
      <c r="H56" s="21"/>
      <c r="I56" s="21"/>
    </row>
    <row r="57" spans="1:6" ht="12.75">
      <c r="A57" s="106" t="s">
        <v>211</v>
      </c>
      <c r="F57" s="106" t="s">
        <v>212</v>
      </c>
    </row>
    <row r="58" spans="1:9" ht="12.75">
      <c r="A58" s="106" t="s">
        <v>123</v>
      </c>
      <c r="C58" s="107" t="s">
        <v>120</v>
      </c>
      <c r="D58" s="107" t="s">
        <v>122</v>
      </c>
      <c r="F58" s="106" t="s">
        <v>123</v>
      </c>
      <c r="H58" s="107" t="s">
        <v>120</v>
      </c>
      <c r="I58" s="107" t="s">
        <v>122</v>
      </c>
    </row>
    <row r="59" spans="1:9" ht="12.75">
      <c r="A59" s="150" t="s">
        <v>124</v>
      </c>
      <c r="B59" s="151"/>
      <c r="C59" s="110">
        <v>0.027</v>
      </c>
      <c r="D59" s="124">
        <v>0.166</v>
      </c>
      <c r="F59" s="143" t="s">
        <v>213</v>
      </c>
      <c r="G59" s="144"/>
      <c r="H59" s="110">
        <v>0.027</v>
      </c>
      <c r="I59" s="110">
        <v>0.166</v>
      </c>
    </row>
    <row r="60" spans="1:9" ht="12.75">
      <c r="A60" s="152" t="s">
        <v>125</v>
      </c>
      <c r="B60" s="153"/>
      <c r="C60" s="113">
        <v>0.083</v>
      </c>
      <c r="D60" s="127">
        <v>0.166</v>
      </c>
      <c r="F60" s="145" t="s">
        <v>214</v>
      </c>
      <c r="G60" s="146"/>
      <c r="H60" s="113">
        <v>0.083</v>
      </c>
      <c r="I60" s="113">
        <v>0.166</v>
      </c>
    </row>
    <row r="61" spans="1:9" ht="12.75">
      <c r="A61" s="145" t="s">
        <v>126</v>
      </c>
      <c r="B61" s="146"/>
      <c r="C61" s="113">
        <v>0.138</v>
      </c>
      <c r="D61" s="113">
        <v>0.166</v>
      </c>
      <c r="F61" s="147" t="s">
        <v>81</v>
      </c>
      <c r="G61" s="148"/>
      <c r="H61" s="116">
        <v>0.888</v>
      </c>
      <c r="I61" s="116">
        <v>0.666</v>
      </c>
    </row>
    <row r="62" spans="1:9" ht="12.75">
      <c r="A62" s="145" t="s">
        <v>128</v>
      </c>
      <c r="B62" s="146"/>
      <c r="C62" s="113">
        <v>0.194</v>
      </c>
      <c r="D62" s="113">
        <v>0.166</v>
      </c>
      <c r="F62" s="106" t="s">
        <v>127</v>
      </c>
      <c r="H62" s="107" t="s">
        <v>120</v>
      </c>
      <c r="I62" s="107" t="s">
        <v>122</v>
      </c>
    </row>
    <row r="63" spans="1:9" ht="12.75">
      <c r="A63" s="147" t="s">
        <v>81</v>
      </c>
      <c r="B63" s="148"/>
      <c r="C63" s="116">
        <v>0.555</v>
      </c>
      <c r="D63" s="116">
        <v>0.333</v>
      </c>
      <c r="F63" s="143" t="s">
        <v>159</v>
      </c>
      <c r="G63" s="144"/>
      <c r="H63" s="110">
        <v>0.027</v>
      </c>
      <c r="I63" s="110">
        <v>0.166</v>
      </c>
    </row>
    <row r="64" spans="1:9" ht="12.75">
      <c r="A64" s="106" t="s">
        <v>127</v>
      </c>
      <c r="C64" s="107" t="s">
        <v>120</v>
      </c>
      <c r="D64" s="107" t="s">
        <v>122</v>
      </c>
      <c r="F64" s="145" t="s">
        <v>215</v>
      </c>
      <c r="G64" s="146"/>
      <c r="H64" s="113">
        <v>0.222</v>
      </c>
      <c r="I64" s="113">
        <v>0.333</v>
      </c>
    </row>
    <row r="65" spans="1:9" ht="12.75">
      <c r="A65" s="143" t="s">
        <v>132</v>
      </c>
      <c r="B65" s="144"/>
      <c r="C65" s="110">
        <v>0.027</v>
      </c>
      <c r="D65" s="110">
        <v>0.166</v>
      </c>
      <c r="F65" s="145" t="s">
        <v>213</v>
      </c>
      <c r="G65" s="146"/>
      <c r="H65" s="113">
        <v>0.194</v>
      </c>
      <c r="I65" s="113">
        <v>0.166</v>
      </c>
    </row>
    <row r="66" spans="1:9" ht="12.75">
      <c r="A66" s="145" t="s">
        <v>134</v>
      </c>
      <c r="B66" s="146"/>
      <c r="C66" s="113">
        <v>0.222</v>
      </c>
      <c r="D66" s="113">
        <v>0.333</v>
      </c>
      <c r="F66" s="145" t="s">
        <v>214</v>
      </c>
      <c r="G66" s="146"/>
      <c r="H66" s="113">
        <v>0.25</v>
      </c>
      <c r="I66" s="113">
        <v>0.166</v>
      </c>
    </row>
    <row r="67" spans="1:9" ht="12.75">
      <c r="A67" s="145" t="s">
        <v>135</v>
      </c>
      <c r="B67" s="146"/>
      <c r="C67" s="113">
        <v>0.194</v>
      </c>
      <c r="D67" s="113">
        <v>0.166</v>
      </c>
      <c r="F67" s="147" t="s">
        <v>81</v>
      </c>
      <c r="G67" s="148"/>
      <c r="H67" s="116">
        <v>0.305</v>
      </c>
      <c r="I67" s="116">
        <v>0.166</v>
      </c>
    </row>
    <row r="68" spans="1:9" ht="12.75">
      <c r="A68" s="145" t="s">
        <v>124</v>
      </c>
      <c r="B68" s="146"/>
      <c r="C68" s="113">
        <v>0.25</v>
      </c>
      <c r="D68" s="113">
        <v>0.166</v>
      </c>
      <c r="F68" s="106" t="s">
        <v>137</v>
      </c>
      <c r="H68" s="107" t="s">
        <v>120</v>
      </c>
      <c r="I68" s="107" t="s">
        <v>122</v>
      </c>
    </row>
    <row r="69" spans="1:9" ht="12.75">
      <c r="A69" s="147" t="s">
        <v>126</v>
      </c>
      <c r="B69" s="148"/>
      <c r="C69" s="116">
        <v>0.305</v>
      </c>
      <c r="D69" s="116">
        <v>0.166</v>
      </c>
      <c r="F69" s="143" t="s">
        <v>139</v>
      </c>
      <c r="G69" s="144"/>
      <c r="H69" s="110">
        <v>0.027</v>
      </c>
      <c r="I69" s="110">
        <v>0.166</v>
      </c>
    </row>
    <row r="70" spans="1:9" ht="12.75">
      <c r="A70" s="106" t="s">
        <v>137</v>
      </c>
      <c r="C70" s="107" t="s">
        <v>120</v>
      </c>
      <c r="D70" s="107" t="s">
        <v>122</v>
      </c>
      <c r="F70" s="145" t="s">
        <v>159</v>
      </c>
      <c r="G70" s="146"/>
      <c r="H70" s="113">
        <v>0.222</v>
      </c>
      <c r="I70" s="113">
        <v>0.333</v>
      </c>
    </row>
    <row r="71" spans="1:9" ht="12.75">
      <c r="A71" s="143" t="s">
        <v>139</v>
      </c>
      <c r="B71" s="144"/>
      <c r="C71" s="110">
        <v>0.027</v>
      </c>
      <c r="D71" s="110">
        <v>0.166</v>
      </c>
      <c r="F71" s="145" t="s">
        <v>215</v>
      </c>
      <c r="G71" s="146"/>
      <c r="H71" s="113">
        <v>0.444</v>
      </c>
      <c r="I71" s="113">
        <v>0.333</v>
      </c>
    </row>
    <row r="72" spans="1:9" ht="12.75">
      <c r="A72" s="145" t="s">
        <v>144</v>
      </c>
      <c r="B72" s="146"/>
      <c r="C72" s="113">
        <v>0.083</v>
      </c>
      <c r="D72" s="113">
        <v>0.166</v>
      </c>
      <c r="F72" s="147" t="s">
        <v>146</v>
      </c>
      <c r="G72" s="148"/>
      <c r="H72" s="116">
        <v>0.305</v>
      </c>
      <c r="I72" s="116">
        <v>0.166</v>
      </c>
    </row>
    <row r="73" spans="1:9" ht="12.75">
      <c r="A73" s="145" t="s">
        <v>132</v>
      </c>
      <c r="B73" s="146"/>
      <c r="C73" s="113">
        <v>0.138</v>
      </c>
      <c r="D73" s="113">
        <v>0.166</v>
      </c>
      <c r="F73" s="106" t="s">
        <v>148</v>
      </c>
      <c r="H73" s="107" t="s">
        <v>120</v>
      </c>
      <c r="I73" s="107" t="s">
        <v>122</v>
      </c>
    </row>
    <row r="74" spans="1:9" ht="12.75">
      <c r="A74" s="145" t="s">
        <v>134</v>
      </c>
      <c r="B74" s="146"/>
      <c r="C74" s="113">
        <v>0.194</v>
      </c>
      <c r="D74" s="113">
        <v>0.166</v>
      </c>
      <c r="F74" s="143" t="s">
        <v>139</v>
      </c>
      <c r="G74" s="144"/>
      <c r="H74" s="110">
        <v>0.027</v>
      </c>
      <c r="I74" s="110">
        <v>0.166</v>
      </c>
    </row>
    <row r="75" spans="1:9" ht="12.75">
      <c r="A75" s="145" t="s">
        <v>150</v>
      </c>
      <c r="B75" s="146"/>
      <c r="C75" s="113">
        <v>0.25</v>
      </c>
      <c r="D75" s="113">
        <v>0.166</v>
      </c>
      <c r="F75" s="145" t="s">
        <v>216</v>
      </c>
      <c r="G75" s="146"/>
      <c r="H75" s="113">
        <v>0.222</v>
      </c>
      <c r="I75" s="113">
        <v>0.333</v>
      </c>
    </row>
    <row r="76" spans="1:9" ht="12.75">
      <c r="A76" s="147" t="s">
        <v>146</v>
      </c>
      <c r="B76" s="148"/>
      <c r="C76" s="116">
        <v>0.305</v>
      </c>
      <c r="D76" s="116">
        <v>0.166</v>
      </c>
      <c r="F76" s="145" t="s">
        <v>159</v>
      </c>
      <c r="G76" s="146"/>
      <c r="H76" s="113">
        <v>0.444</v>
      </c>
      <c r="I76" s="113">
        <v>0.333</v>
      </c>
    </row>
    <row r="77" spans="1:9" ht="12.75">
      <c r="A77" s="106" t="s">
        <v>148</v>
      </c>
      <c r="C77" s="107" t="s">
        <v>120</v>
      </c>
      <c r="D77" s="107" t="s">
        <v>122</v>
      </c>
      <c r="F77" s="147" t="s">
        <v>215</v>
      </c>
      <c r="G77" s="148"/>
      <c r="H77" s="116">
        <v>0.305</v>
      </c>
      <c r="I77" s="116">
        <v>0.166</v>
      </c>
    </row>
    <row r="78" spans="1:9" ht="12.75">
      <c r="A78" s="143" t="s">
        <v>139</v>
      </c>
      <c r="B78" s="144"/>
      <c r="C78" s="110">
        <v>0.027</v>
      </c>
      <c r="D78" s="110">
        <v>0.166</v>
      </c>
      <c r="F78" s="106" t="s">
        <v>156</v>
      </c>
      <c r="H78" s="107" t="s">
        <v>120</v>
      </c>
      <c r="I78" s="107" t="s">
        <v>122</v>
      </c>
    </row>
    <row r="79" spans="1:9" ht="12.75">
      <c r="A79" s="145" t="s">
        <v>154</v>
      </c>
      <c r="B79" s="146"/>
      <c r="C79" s="113">
        <v>0.083</v>
      </c>
      <c r="D79" s="113">
        <v>0.166</v>
      </c>
      <c r="F79" s="143" t="s">
        <v>141</v>
      </c>
      <c r="G79" s="144"/>
      <c r="H79" s="110">
        <v>0.027</v>
      </c>
      <c r="I79" s="110">
        <v>0.166</v>
      </c>
    </row>
    <row r="80" spans="1:9" ht="12.75">
      <c r="A80" s="145" t="s">
        <v>144</v>
      </c>
      <c r="B80" s="146"/>
      <c r="C80" s="113">
        <v>0.333</v>
      </c>
      <c r="D80" s="113">
        <v>0.333</v>
      </c>
      <c r="F80" s="145" t="s">
        <v>152</v>
      </c>
      <c r="G80" s="146"/>
      <c r="H80" s="113">
        <v>0.083</v>
      </c>
      <c r="I80" s="113">
        <v>0.166</v>
      </c>
    </row>
    <row r="81" spans="1:9" ht="12.75">
      <c r="A81" s="145" t="s">
        <v>132</v>
      </c>
      <c r="B81" s="146"/>
      <c r="C81" s="113">
        <v>0.25</v>
      </c>
      <c r="D81" s="113">
        <v>0.166</v>
      </c>
      <c r="F81" s="145" t="s">
        <v>216</v>
      </c>
      <c r="G81" s="146"/>
      <c r="H81" s="113">
        <v>0.138</v>
      </c>
      <c r="I81" s="113">
        <v>0.166</v>
      </c>
    </row>
    <row r="82" spans="1:9" ht="12.75">
      <c r="A82" s="147" t="s">
        <v>134</v>
      </c>
      <c r="B82" s="148"/>
      <c r="C82" s="116">
        <v>0.305</v>
      </c>
      <c r="D82" s="116">
        <v>0.166</v>
      </c>
      <c r="F82" s="147" t="s">
        <v>159</v>
      </c>
      <c r="G82" s="148"/>
      <c r="H82" s="116">
        <v>0.75</v>
      </c>
      <c r="I82" s="116">
        <v>0.5</v>
      </c>
    </row>
    <row r="83" spans="1:4" ht="12.75">
      <c r="A83" s="106" t="s">
        <v>156</v>
      </c>
      <c r="C83" s="107" t="s">
        <v>120</v>
      </c>
      <c r="D83" s="107" t="s">
        <v>122</v>
      </c>
    </row>
    <row r="84" spans="1:4" ht="12.75">
      <c r="A84" s="143" t="s">
        <v>162</v>
      </c>
      <c r="B84" s="144"/>
      <c r="C84" s="110">
        <v>0.027</v>
      </c>
      <c r="D84" s="110">
        <v>0.166</v>
      </c>
    </row>
    <row r="85" spans="1:4" ht="12.75">
      <c r="A85" s="145" t="s">
        <v>154</v>
      </c>
      <c r="B85" s="146"/>
      <c r="C85" s="113">
        <v>0.222</v>
      </c>
      <c r="D85" s="113">
        <v>0.333</v>
      </c>
    </row>
    <row r="86" spans="1:4" ht="12.75">
      <c r="A86" s="145" t="s">
        <v>144</v>
      </c>
      <c r="B86" s="146"/>
      <c r="C86" s="113">
        <v>0.444</v>
      </c>
      <c r="D86" s="113">
        <v>0.333</v>
      </c>
    </row>
    <row r="87" spans="1:4" ht="12.75">
      <c r="A87" s="147" t="s">
        <v>132</v>
      </c>
      <c r="B87" s="148"/>
      <c r="C87" s="116">
        <v>0.305</v>
      </c>
      <c r="D87" s="116">
        <v>0.166</v>
      </c>
    </row>
    <row r="89" spans="1:9" ht="12.75">
      <c r="A89" s="106" t="s">
        <v>217</v>
      </c>
      <c r="C89" s="107"/>
      <c r="F89" s="128" t="s">
        <v>187</v>
      </c>
      <c r="G89" s="129"/>
      <c r="H89" s="129"/>
      <c r="I89" s="130"/>
    </row>
    <row r="90" spans="2:9" ht="12.75">
      <c r="B90" s="131" t="s">
        <v>183</v>
      </c>
      <c r="C90" s="131" t="s">
        <v>184</v>
      </c>
      <c r="D90" s="131" t="s">
        <v>185</v>
      </c>
      <c r="F90" s="132" t="s">
        <v>218</v>
      </c>
      <c r="G90" s="21"/>
      <c r="H90" s="21"/>
      <c r="I90" s="133"/>
    </row>
    <row r="91" spans="1:9" ht="12.75">
      <c r="A91" s="134" t="s">
        <v>183</v>
      </c>
      <c r="B91" s="110">
        <v>0.333</v>
      </c>
      <c r="C91" s="110">
        <v>0.333</v>
      </c>
      <c r="D91" s="110">
        <v>0.333</v>
      </c>
      <c r="F91" s="125" t="s">
        <v>219</v>
      </c>
      <c r="G91" s="126"/>
      <c r="H91" s="21"/>
      <c r="I91" s="133"/>
    </row>
    <row r="92" spans="1:9" ht="12.75">
      <c r="A92" s="135" t="s">
        <v>184</v>
      </c>
      <c r="B92" s="113">
        <v>0.333</v>
      </c>
      <c r="C92" s="113">
        <v>0.333</v>
      </c>
      <c r="D92" s="113">
        <v>0.333</v>
      </c>
      <c r="F92" s="132" t="s">
        <v>220</v>
      </c>
      <c r="G92" s="21"/>
      <c r="H92" s="21"/>
      <c r="I92" s="133"/>
    </row>
    <row r="93" spans="1:9" ht="12.75">
      <c r="A93" s="136" t="s">
        <v>185</v>
      </c>
      <c r="B93" s="116">
        <v>0.333</v>
      </c>
      <c r="C93" s="116">
        <v>0.333</v>
      </c>
      <c r="D93" s="116">
        <v>0.333</v>
      </c>
      <c r="F93" s="137" t="s">
        <v>221</v>
      </c>
      <c r="G93" s="97"/>
      <c r="H93" s="97"/>
      <c r="I93" s="142"/>
    </row>
  </sheetData>
  <mergeCells count="109">
    <mergeCell ref="F23:G23"/>
    <mergeCell ref="A21:B21"/>
    <mergeCell ref="A22:B22"/>
    <mergeCell ref="F16:G16"/>
    <mergeCell ref="A26:B26"/>
    <mergeCell ref="F24:G24"/>
    <mergeCell ref="A25:B25"/>
    <mergeCell ref="F25:G25"/>
    <mergeCell ref="F28:G28"/>
    <mergeCell ref="F29:G29"/>
    <mergeCell ref="A27:B27"/>
    <mergeCell ref="A28:B28"/>
    <mergeCell ref="F27:G27"/>
    <mergeCell ref="A7:B7"/>
    <mergeCell ref="A8:B8"/>
    <mergeCell ref="F11:G11"/>
    <mergeCell ref="A12:B12"/>
    <mergeCell ref="F12:G12"/>
    <mergeCell ref="A11:B11"/>
    <mergeCell ref="A1:I1"/>
    <mergeCell ref="A2:I2"/>
    <mergeCell ref="F5:G5"/>
    <mergeCell ref="F6:G6"/>
    <mergeCell ref="A5:B5"/>
    <mergeCell ref="A6:B6"/>
    <mergeCell ref="A13:B13"/>
    <mergeCell ref="F13:G13"/>
    <mergeCell ref="A14:B14"/>
    <mergeCell ref="F15:G15"/>
    <mergeCell ref="A17:B17"/>
    <mergeCell ref="D17:D22"/>
    <mergeCell ref="F17:G17"/>
    <mergeCell ref="A18:B18"/>
    <mergeCell ref="F18:G18"/>
    <mergeCell ref="A19:B19"/>
    <mergeCell ref="F19:G19"/>
    <mergeCell ref="A20:B20"/>
    <mergeCell ref="F21:G21"/>
    <mergeCell ref="F22:G22"/>
    <mergeCell ref="F30:G30"/>
    <mergeCell ref="A31:B31"/>
    <mergeCell ref="D31:D35"/>
    <mergeCell ref="F31:G31"/>
    <mergeCell ref="A32:B32"/>
    <mergeCell ref="A33:B33"/>
    <mergeCell ref="F33:G33"/>
    <mergeCell ref="A34:B34"/>
    <mergeCell ref="F34:G34"/>
    <mergeCell ref="A35:B35"/>
    <mergeCell ref="F35:G35"/>
    <mergeCell ref="F36:G36"/>
    <mergeCell ref="F37:G37"/>
    <mergeCell ref="F40:G40"/>
    <mergeCell ref="F41:G41"/>
    <mergeCell ref="F42:G42"/>
    <mergeCell ref="A48:B48"/>
    <mergeCell ref="D48:D53"/>
    <mergeCell ref="A49:B49"/>
    <mergeCell ref="A50:B50"/>
    <mergeCell ref="A51:B51"/>
    <mergeCell ref="A52:B52"/>
    <mergeCell ref="A53:B53"/>
    <mergeCell ref="F53:G53"/>
    <mergeCell ref="F54:G54"/>
    <mergeCell ref="A59:B59"/>
    <mergeCell ref="F59:G59"/>
    <mergeCell ref="A60:B60"/>
    <mergeCell ref="F60:G60"/>
    <mergeCell ref="A61:B61"/>
    <mergeCell ref="F61:G61"/>
    <mergeCell ref="A62:B62"/>
    <mergeCell ref="A63:B63"/>
    <mergeCell ref="F63:G63"/>
    <mergeCell ref="F64:G64"/>
    <mergeCell ref="A65:B65"/>
    <mergeCell ref="F65:G65"/>
    <mergeCell ref="A66:B66"/>
    <mergeCell ref="F66:G66"/>
    <mergeCell ref="A67:B67"/>
    <mergeCell ref="F67:G67"/>
    <mergeCell ref="A68:B68"/>
    <mergeCell ref="A69:B69"/>
    <mergeCell ref="F69:G69"/>
    <mergeCell ref="F70:G70"/>
    <mergeCell ref="A71:B71"/>
    <mergeCell ref="F71:G71"/>
    <mergeCell ref="A72:B72"/>
    <mergeCell ref="F72:G72"/>
    <mergeCell ref="A73:B73"/>
    <mergeCell ref="A74:B74"/>
    <mergeCell ref="F74:G74"/>
    <mergeCell ref="A75:B75"/>
    <mergeCell ref="F75:G75"/>
    <mergeCell ref="A76:B76"/>
    <mergeCell ref="F76:G76"/>
    <mergeCell ref="F77:G77"/>
    <mergeCell ref="A78:B78"/>
    <mergeCell ref="A79:B79"/>
    <mergeCell ref="F79:G79"/>
    <mergeCell ref="A80:B80"/>
    <mergeCell ref="F80:G80"/>
    <mergeCell ref="A81:B81"/>
    <mergeCell ref="F81:G81"/>
    <mergeCell ref="A82:B82"/>
    <mergeCell ref="F82:G82"/>
    <mergeCell ref="A84:B84"/>
    <mergeCell ref="A85:B85"/>
    <mergeCell ref="A86:B86"/>
    <mergeCell ref="A87:B8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A1">
      <selection activeCell="G35" sqref="G35"/>
    </sheetView>
  </sheetViews>
  <sheetFormatPr defaultColWidth="9.140625" defaultRowHeight="9.75" customHeight="1"/>
  <cols>
    <col min="1" max="5" width="8.7109375" style="74" customWidth="1"/>
    <col min="6" max="6" width="2.7109375" style="74" customWidth="1"/>
    <col min="7" max="11" width="8.7109375" style="74" customWidth="1"/>
    <col min="12" max="12" width="2.7109375" style="74" customWidth="1"/>
    <col min="13" max="17" width="8.7109375" style="74" customWidth="1"/>
    <col min="18" max="16384" width="9.140625" style="74" customWidth="1"/>
  </cols>
  <sheetData>
    <row r="1" spans="1:13" ht="9.75" customHeight="1">
      <c r="A1" s="73" t="s">
        <v>116</v>
      </c>
      <c r="G1" s="73" t="s">
        <v>117</v>
      </c>
      <c r="M1" s="73" t="s">
        <v>118</v>
      </c>
    </row>
    <row r="2" spans="1:17" ht="9.75" customHeight="1">
      <c r="A2" s="73" t="s">
        <v>119</v>
      </c>
      <c r="C2" s="75" t="s">
        <v>120</v>
      </c>
      <c r="D2" s="75" t="s">
        <v>121</v>
      </c>
      <c r="E2" s="75" t="s">
        <v>122</v>
      </c>
      <c r="G2" s="73" t="s">
        <v>123</v>
      </c>
      <c r="I2" s="75" t="s">
        <v>120</v>
      </c>
      <c r="J2" s="75" t="s">
        <v>121</v>
      </c>
      <c r="K2" s="75" t="s">
        <v>122</v>
      </c>
      <c r="M2" s="73" t="s">
        <v>123</v>
      </c>
      <c r="O2" s="75" t="s">
        <v>120</v>
      </c>
      <c r="P2" s="75" t="s">
        <v>121</v>
      </c>
      <c r="Q2" s="75" t="s">
        <v>122</v>
      </c>
    </row>
    <row r="3" spans="1:17" ht="9.75" customHeight="1">
      <c r="A3" s="165" t="s">
        <v>16</v>
      </c>
      <c r="B3" s="166"/>
      <c r="C3" s="78">
        <v>0.301</v>
      </c>
      <c r="D3" s="78">
        <v>0.5</v>
      </c>
      <c r="E3" s="78">
        <v>0.5</v>
      </c>
      <c r="G3" s="165" t="s">
        <v>79</v>
      </c>
      <c r="H3" s="166"/>
      <c r="I3" s="78">
        <v>0.027</v>
      </c>
      <c r="J3" s="78">
        <v>0.125</v>
      </c>
      <c r="K3" s="78">
        <v>0.166</v>
      </c>
      <c r="M3" s="165" t="s">
        <v>124</v>
      </c>
      <c r="N3" s="138"/>
      <c r="O3" s="78">
        <v>0.027</v>
      </c>
      <c r="P3" s="79">
        <v>0.125</v>
      </c>
      <c r="Q3" s="79">
        <v>0.166</v>
      </c>
    </row>
    <row r="4" spans="1:17" ht="9.75" customHeight="1">
      <c r="A4" s="170" t="s">
        <v>50</v>
      </c>
      <c r="B4" s="171"/>
      <c r="C4" s="82">
        <v>0.25</v>
      </c>
      <c r="D4" s="82">
        <v>0.375</v>
      </c>
      <c r="E4" s="82">
        <v>0.5</v>
      </c>
      <c r="G4" s="170" t="s">
        <v>80</v>
      </c>
      <c r="H4" s="171"/>
      <c r="I4" s="82">
        <v>0.083</v>
      </c>
      <c r="J4" s="82">
        <v>0.125</v>
      </c>
      <c r="K4" s="82">
        <v>0.166</v>
      </c>
      <c r="M4" s="170" t="s">
        <v>125</v>
      </c>
      <c r="N4" s="139"/>
      <c r="O4" s="82">
        <v>0.083</v>
      </c>
      <c r="P4" s="84">
        <v>0.125</v>
      </c>
      <c r="Q4" s="84">
        <v>0.166</v>
      </c>
    </row>
    <row r="5" spans="1:17" ht="9.75" customHeight="1">
      <c r="A5" s="170" t="s">
        <v>14</v>
      </c>
      <c r="B5" s="171"/>
      <c r="C5" s="82">
        <v>0.361</v>
      </c>
      <c r="D5" s="82">
        <v>0.25</v>
      </c>
      <c r="E5" s="82">
        <v>0.5</v>
      </c>
      <c r="G5" s="172" t="s">
        <v>81</v>
      </c>
      <c r="H5" s="173"/>
      <c r="I5" s="87">
        <v>0.888</v>
      </c>
      <c r="J5" s="87">
        <v>0.75</v>
      </c>
      <c r="K5" s="87">
        <v>0.666</v>
      </c>
      <c r="M5" s="170" t="s">
        <v>126</v>
      </c>
      <c r="N5" s="171"/>
      <c r="O5" s="82">
        <v>0.138</v>
      </c>
      <c r="P5" s="82">
        <v>0.125</v>
      </c>
      <c r="Q5" s="82">
        <v>0.166</v>
      </c>
    </row>
    <row r="6" spans="1:17" ht="9.75" customHeight="1">
      <c r="A6" s="172" t="s">
        <v>15</v>
      </c>
      <c r="B6" s="173"/>
      <c r="C6" s="87">
        <v>0.305</v>
      </c>
      <c r="D6" s="87">
        <v>0.25</v>
      </c>
      <c r="E6" s="87">
        <v>0.166</v>
      </c>
      <c r="G6" s="73" t="s">
        <v>127</v>
      </c>
      <c r="I6" s="75" t="s">
        <v>120</v>
      </c>
      <c r="J6" s="75" t="s">
        <v>121</v>
      </c>
      <c r="K6" s="75" t="s">
        <v>122</v>
      </c>
      <c r="M6" s="170" t="s">
        <v>128</v>
      </c>
      <c r="N6" s="171"/>
      <c r="O6" s="82">
        <v>0.194</v>
      </c>
      <c r="P6" s="82">
        <v>0.125</v>
      </c>
      <c r="Q6" s="82">
        <v>0.166</v>
      </c>
    </row>
    <row r="7" spans="1:17" ht="9.75" customHeight="1">
      <c r="A7" s="73" t="s">
        <v>129</v>
      </c>
      <c r="C7" s="75" t="s">
        <v>120</v>
      </c>
      <c r="D7" s="75" t="s">
        <v>121</v>
      </c>
      <c r="E7" s="75" t="s">
        <v>122</v>
      </c>
      <c r="G7" s="165" t="s">
        <v>130</v>
      </c>
      <c r="H7" s="166"/>
      <c r="I7" s="78">
        <v>0.027</v>
      </c>
      <c r="J7" s="78">
        <v>0.125</v>
      </c>
      <c r="K7" s="78">
        <v>0.166</v>
      </c>
      <c r="M7" s="172" t="s">
        <v>81</v>
      </c>
      <c r="N7" s="173"/>
      <c r="O7" s="87">
        <v>0.555</v>
      </c>
      <c r="P7" s="87">
        <v>0.5</v>
      </c>
      <c r="Q7" s="87">
        <v>0.333</v>
      </c>
    </row>
    <row r="8" spans="1:17" ht="9.75" customHeight="1">
      <c r="A8" s="76" t="s">
        <v>16</v>
      </c>
      <c r="B8" s="77"/>
      <c r="C8" s="78">
        <v>0.111</v>
      </c>
      <c r="D8" s="78">
        <v>0.25</v>
      </c>
      <c r="E8" s="78">
        <v>0.333</v>
      </c>
      <c r="G8" s="170" t="s">
        <v>131</v>
      </c>
      <c r="H8" s="171"/>
      <c r="I8" s="82">
        <v>0.222</v>
      </c>
      <c r="J8" s="82">
        <v>0.25</v>
      </c>
      <c r="K8" s="82">
        <v>0.333</v>
      </c>
      <c r="M8" s="73" t="s">
        <v>127</v>
      </c>
      <c r="O8" s="75" t="s">
        <v>120</v>
      </c>
      <c r="P8" s="75" t="s">
        <v>121</v>
      </c>
      <c r="Q8" s="75" t="s">
        <v>122</v>
      </c>
    </row>
    <row r="9" spans="1:17" ht="9.75" customHeight="1">
      <c r="A9" s="80" t="s">
        <v>35</v>
      </c>
      <c r="B9" s="81"/>
      <c r="C9" s="82">
        <v>0.25</v>
      </c>
      <c r="D9" s="82">
        <v>0.375</v>
      </c>
      <c r="E9" s="82">
        <v>0.5</v>
      </c>
      <c r="G9" s="170" t="s">
        <v>79</v>
      </c>
      <c r="H9" s="171"/>
      <c r="I9" s="82">
        <v>0.194</v>
      </c>
      <c r="J9" s="82">
        <v>0.125</v>
      </c>
      <c r="K9" s="82">
        <v>0.166</v>
      </c>
      <c r="M9" s="165" t="s">
        <v>132</v>
      </c>
      <c r="N9" s="166"/>
      <c r="O9" s="78">
        <v>0.027</v>
      </c>
      <c r="P9" s="78">
        <v>0.125</v>
      </c>
      <c r="Q9" s="78">
        <v>0.166</v>
      </c>
    </row>
    <row r="10" spans="1:17" ht="9.75" customHeight="1">
      <c r="A10" s="80" t="s">
        <v>133</v>
      </c>
      <c r="B10" s="81"/>
      <c r="C10" s="82">
        <v>0.222</v>
      </c>
      <c r="D10" s="82">
        <v>0.25</v>
      </c>
      <c r="E10" s="82">
        <v>0.333</v>
      </c>
      <c r="G10" s="170" t="s">
        <v>80</v>
      </c>
      <c r="H10" s="171"/>
      <c r="I10" s="82">
        <v>0.25</v>
      </c>
      <c r="J10" s="82">
        <v>0.25</v>
      </c>
      <c r="K10" s="82">
        <v>0.166</v>
      </c>
      <c r="M10" s="170" t="s">
        <v>134</v>
      </c>
      <c r="N10" s="171"/>
      <c r="O10" s="82">
        <v>0.222</v>
      </c>
      <c r="P10" s="82">
        <v>0.25</v>
      </c>
      <c r="Q10" s="82">
        <v>0.333</v>
      </c>
    </row>
    <row r="11" spans="1:17" ht="9.75" customHeight="1">
      <c r="A11" s="172" t="s">
        <v>15</v>
      </c>
      <c r="B11" s="173"/>
      <c r="C11" s="87">
        <v>0.555</v>
      </c>
      <c r="D11" s="87">
        <v>0.5</v>
      </c>
      <c r="E11" s="87">
        <v>0.333</v>
      </c>
      <c r="G11" s="172" t="s">
        <v>81</v>
      </c>
      <c r="H11" s="173"/>
      <c r="I11" s="87">
        <v>0.305</v>
      </c>
      <c r="J11" s="87">
        <v>0.25</v>
      </c>
      <c r="K11" s="87">
        <v>0.166</v>
      </c>
      <c r="M11" s="170" t="s">
        <v>135</v>
      </c>
      <c r="N11" s="171"/>
      <c r="O11" s="82">
        <v>0.194</v>
      </c>
      <c r="P11" s="82">
        <v>0.125</v>
      </c>
      <c r="Q11" s="82">
        <v>0.166</v>
      </c>
    </row>
    <row r="12" spans="1:17" ht="9.75" customHeight="1">
      <c r="A12" s="73" t="s">
        <v>136</v>
      </c>
      <c r="C12" s="75" t="s">
        <v>120</v>
      </c>
      <c r="D12" s="75" t="s">
        <v>121</v>
      </c>
      <c r="E12" s="75" t="s">
        <v>122</v>
      </c>
      <c r="G12" s="73" t="s">
        <v>137</v>
      </c>
      <c r="I12" s="75" t="s">
        <v>120</v>
      </c>
      <c r="J12" s="75" t="s">
        <v>121</v>
      </c>
      <c r="K12" s="75" t="s">
        <v>122</v>
      </c>
      <c r="M12" s="170" t="s">
        <v>124</v>
      </c>
      <c r="N12" s="171"/>
      <c r="O12" s="82">
        <v>0.25</v>
      </c>
      <c r="P12" s="82">
        <v>0.25</v>
      </c>
      <c r="Q12" s="82">
        <v>0.166</v>
      </c>
    </row>
    <row r="13" spans="1:17" ht="9.75" customHeight="1">
      <c r="A13" s="76" t="s">
        <v>138</v>
      </c>
      <c r="B13" s="77"/>
      <c r="C13" s="78">
        <v>0.027</v>
      </c>
      <c r="D13" s="78">
        <v>0.125</v>
      </c>
      <c r="E13" s="167">
        <v>0.166</v>
      </c>
      <c r="G13" s="165" t="s">
        <v>139</v>
      </c>
      <c r="H13" s="166"/>
      <c r="I13" s="78">
        <v>0.027</v>
      </c>
      <c r="J13" s="78">
        <v>0.125</v>
      </c>
      <c r="K13" s="78">
        <v>0.166</v>
      </c>
      <c r="M13" s="172" t="s">
        <v>126</v>
      </c>
      <c r="N13" s="173"/>
      <c r="O13" s="87">
        <v>0.305</v>
      </c>
      <c r="P13" s="87">
        <v>0.25</v>
      </c>
      <c r="Q13" s="87">
        <v>0.166</v>
      </c>
    </row>
    <row r="14" spans="1:17" ht="9.75" customHeight="1">
      <c r="A14" s="80" t="s">
        <v>140</v>
      </c>
      <c r="B14" s="81"/>
      <c r="C14" s="82">
        <v>0.083</v>
      </c>
      <c r="D14" s="82">
        <v>0.125</v>
      </c>
      <c r="E14" s="168"/>
      <c r="G14" s="170" t="s">
        <v>141</v>
      </c>
      <c r="H14" s="171"/>
      <c r="I14" s="82">
        <v>0.083</v>
      </c>
      <c r="J14" s="82">
        <v>0.125</v>
      </c>
      <c r="K14" s="82">
        <v>0.166</v>
      </c>
      <c r="M14" s="73" t="s">
        <v>137</v>
      </c>
      <c r="O14" s="75" t="s">
        <v>120</v>
      </c>
      <c r="P14" s="75" t="s">
        <v>121</v>
      </c>
      <c r="Q14" s="75" t="s">
        <v>122</v>
      </c>
    </row>
    <row r="15" spans="1:17" ht="9.75" customHeight="1">
      <c r="A15" s="80" t="s">
        <v>142</v>
      </c>
      <c r="B15" s="81"/>
      <c r="C15" s="82">
        <v>0.138</v>
      </c>
      <c r="D15" s="82">
        <v>0.125</v>
      </c>
      <c r="E15" s="168"/>
      <c r="G15" s="170" t="s">
        <v>130</v>
      </c>
      <c r="H15" s="171"/>
      <c r="I15" s="82">
        <v>0.138</v>
      </c>
      <c r="J15" s="82">
        <v>0.125</v>
      </c>
      <c r="K15" s="82">
        <v>0.166</v>
      </c>
      <c r="M15" s="165" t="s">
        <v>139</v>
      </c>
      <c r="N15" s="166"/>
      <c r="O15" s="78">
        <v>0.027</v>
      </c>
      <c r="P15" s="78">
        <v>0.125</v>
      </c>
      <c r="Q15" s="167">
        <v>0.166</v>
      </c>
    </row>
    <row r="16" spans="1:17" ht="9.75" customHeight="1">
      <c r="A16" s="80" t="s">
        <v>143</v>
      </c>
      <c r="B16" s="81"/>
      <c r="C16" s="82">
        <v>0.194</v>
      </c>
      <c r="D16" s="82">
        <v>0.125</v>
      </c>
      <c r="E16" s="168"/>
      <c r="G16" s="170" t="s">
        <v>131</v>
      </c>
      <c r="H16" s="171"/>
      <c r="I16" s="82">
        <v>0.444</v>
      </c>
      <c r="J16" s="82">
        <v>0.375</v>
      </c>
      <c r="K16" s="82">
        <v>0.333</v>
      </c>
      <c r="M16" s="170" t="s">
        <v>144</v>
      </c>
      <c r="N16" s="171"/>
      <c r="O16" s="82">
        <v>0.083</v>
      </c>
      <c r="P16" s="82">
        <v>0.125</v>
      </c>
      <c r="Q16" s="168"/>
    </row>
    <row r="17" spans="1:17" ht="9.75" customHeight="1">
      <c r="A17" s="80" t="s">
        <v>145</v>
      </c>
      <c r="B17" s="81"/>
      <c r="C17" s="82">
        <v>0.25</v>
      </c>
      <c r="D17" s="82">
        <v>0.25</v>
      </c>
      <c r="E17" s="168"/>
      <c r="G17" s="172" t="s">
        <v>146</v>
      </c>
      <c r="H17" s="173"/>
      <c r="I17" s="87">
        <v>0.305</v>
      </c>
      <c r="J17" s="87">
        <v>0.25</v>
      </c>
      <c r="K17" s="87">
        <v>0.166</v>
      </c>
      <c r="M17" s="170" t="s">
        <v>132</v>
      </c>
      <c r="N17" s="171"/>
      <c r="O17" s="82">
        <v>0.138</v>
      </c>
      <c r="P17" s="82">
        <v>0.125</v>
      </c>
      <c r="Q17" s="168"/>
    </row>
    <row r="18" spans="1:17" ht="9.75" customHeight="1">
      <c r="A18" s="85" t="s">
        <v>147</v>
      </c>
      <c r="B18" s="86"/>
      <c r="C18" s="87">
        <v>0.305</v>
      </c>
      <c r="D18" s="87">
        <v>0.25</v>
      </c>
      <c r="E18" s="169"/>
      <c r="G18" s="73" t="s">
        <v>148</v>
      </c>
      <c r="I18" s="75" t="s">
        <v>120</v>
      </c>
      <c r="J18" s="75" t="s">
        <v>121</v>
      </c>
      <c r="K18" s="75" t="s">
        <v>122</v>
      </c>
      <c r="M18" s="170" t="s">
        <v>134</v>
      </c>
      <c r="N18" s="171"/>
      <c r="O18" s="82">
        <v>0.194</v>
      </c>
      <c r="P18" s="82">
        <v>0.125</v>
      </c>
      <c r="Q18" s="168"/>
    </row>
    <row r="19" spans="1:17" ht="9.75" customHeight="1">
      <c r="A19" s="73" t="s">
        <v>149</v>
      </c>
      <c r="C19" s="75" t="s">
        <v>120</v>
      </c>
      <c r="D19" s="75" t="s">
        <v>121</v>
      </c>
      <c r="E19" s="75" t="s">
        <v>122</v>
      </c>
      <c r="G19" s="165" t="s">
        <v>139</v>
      </c>
      <c r="H19" s="166"/>
      <c r="I19" s="78">
        <v>0.027</v>
      </c>
      <c r="J19" s="78">
        <v>0.125</v>
      </c>
      <c r="K19" s="78">
        <v>0.166</v>
      </c>
      <c r="M19" s="170" t="s">
        <v>150</v>
      </c>
      <c r="N19" s="171"/>
      <c r="O19" s="82">
        <v>0.25</v>
      </c>
      <c r="P19" s="82">
        <v>0.25</v>
      </c>
      <c r="Q19" s="168"/>
    </row>
    <row r="20" spans="1:17" ht="9.75" customHeight="1">
      <c r="A20" s="76" t="s">
        <v>151</v>
      </c>
      <c r="B20" s="77"/>
      <c r="C20" s="78">
        <v>0.25</v>
      </c>
      <c r="D20" s="78">
        <v>0.375</v>
      </c>
      <c r="E20" s="78">
        <v>0.5</v>
      </c>
      <c r="G20" s="170" t="s">
        <v>152</v>
      </c>
      <c r="H20" s="171"/>
      <c r="I20" s="82">
        <v>0.222</v>
      </c>
      <c r="J20" s="82">
        <v>0.25</v>
      </c>
      <c r="K20" s="82">
        <v>0.333</v>
      </c>
      <c r="M20" s="172" t="s">
        <v>146</v>
      </c>
      <c r="N20" s="173"/>
      <c r="O20" s="87">
        <v>0.305</v>
      </c>
      <c r="P20" s="87">
        <v>0.25</v>
      </c>
      <c r="Q20" s="169"/>
    </row>
    <row r="21" spans="1:17" ht="9.75" customHeight="1">
      <c r="A21" s="170" t="s">
        <v>153</v>
      </c>
      <c r="B21" s="171"/>
      <c r="C21" s="82">
        <v>0.194</v>
      </c>
      <c r="D21" s="82">
        <v>0.125</v>
      </c>
      <c r="E21" s="82">
        <v>0.166</v>
      </c>
      <c r="G21" s="170" t="s">
        <v>141</v>
      </c>
      <c r="H21" s="171"/>
      <c r="I21" s="82">
        <v>0.194</v>
      </c>
      <c r="J21" s="82">
        <v>0.125</v>
      </c>
      <c r="K21" s="82">
        <v>0.166</v>
      </c>
      <c r="M21" s="73" t="s">
        <v>148</v>
      </c>
      <c r="O21" s="75" t="s">
        <v>120</v>
      </c>
      <c r="P21" s="75" t="s">
        <v>121</v>
      </c>
      <c r="Q21" s="75" t="s">
        <v>122</v>
      </c>
    </row>
    <row r="22" spans="1:17" ht="9.75" customHeight="1">
      <c r="A22" s="170" t="s">
        <v>43</v>
      </c>
      <c r="B22" s="171"/>
      <c r="C22" s="82">
        <v>0.25</v>
      </c>
      <c r="D22" s="82">
        <v>0.25</v>
      </c>
      <c r="E22" s="82">
        <v>0.166</v>
      </c>
      <c r="G22" s="170" t="s">
        <v>130</v>
      </c>
      <c r="H22" s="171"/>
      <c r="I22" s="82">
        <v>0.25</v>
      </c>
      <c r="J22" s="82">
        <v>0.25</v>
      </c>
      <c r="K22" s="82">
        <v>0.166</v>
      </c>
      <c r="M22" s="165" t="s">
        <v>139</v>
      </c>
      <c r="N22" s="166"/>
      <c r="O22" s="78">
        <v>0.027</v>
      </c>
      <c r="P22" s="78">
        <v>0.125</v>
      </c>
      <c r="Q22" s="78">
        <v>0.166</v>
      </c>
    </row>
    <row r="23" spans="1:17" ht="9.75" customHeight="1">
      <c r="A23" s="172" t="s">
        <v>15</v>
      </c>
      <c r="B23" s="173"/>
      <c r="C23" s="87">
        <v>0.305</v>
      </c>
      <c r="D23" s="87">
        <v>0.25</v>
      </c>
      <c r="E23" s="87">
        <v>0.166</v>
      </c>
      <c r="G23" s="172" t="s">
        <v>131</v>
      </c>
      <c r="H23" s="173"/>
      <c r="I23" s="87">
        <v>0.305</v>
      </c>
      <c r="J23" s="87">
        <v>0.25</v>
      </c>
      <c r="K23" s="87">
        <v>0.166</v>
      </c>
      <c r="M23" s="170" t="s">
        <v>154</v>
      </c>
      <c r="N23" s="171"/>
      <c r="O23" s="82">
        <v>0.083</v>
      </c>
      <c r="P23" s="82">
        <v>0.125</v>
      </c>
      <c r="Q23" s="82">
        <v>0.166</v>
      </c>
    </row>
    <row r="24" spans="1:17" ht="9.75" customHeight="1">
      <c r="A24" s="73" t="s">
        <v>155</v>
      </c>
      <c r="C24" s="75" t="s">
        <v>120</v>
      </c>
      <c r="D24" s="75" t="s">
        <v>121</v>
      </c>
      <c r="E24" s="75" t="s">
        <v>122</v>
      </c>
      <c r="G24" s="73" t="s">
        <v>156</v>
      </c>
      <c r="I24" s="75" t="s">
        <v>120</v>
      </c>
      <c r="J24" s="75" t="s">
        <v>121</v>
      </c>
      <c r="K24" s="75" t="s">
        <v>122</v>
      </c>
      <c r="M24" s="170" t="s">
        <v>144</v>
      </c>
      <c r="N24" s="171"/>
      <c r="O24" s="82">
        <v>0.333</v>
      </c>
      <c r="P24" s="82">
        <v>0.25</v>
      </c>
      <c r="Q24" s="82">
        <v>0.333</v>
      </c>
    </row>
    <row r="25" spans="1:17" ht="9.75" customHeight="1">
      <c r="A25" s="76" t="s">
        <v>44</v>
      </c>
      <c r="B25" s="77"/>
      <c r="C25" s="78">
        <v>0.111</v>
      </c>
      <c r="D25" s="78">
        <v>0.25</v>
      </c>
      <c r="E25" s="78">
        <v>0.33</v>
      </c>
      <c r="G25" s="165" t="s">
        <v>157</v>
      </c>
      <c r="H25" s="166"/>
      <c r="I25" s="78">
        <v>0.027</v>
      </c>
      <c r="J25" s="78">
        <v>0.125</v>
      </c>
      <c r="K25" s="78">
        <v>0.166</v>
      </c>
      <c r="M25" s="170" t="s">
        <v>132</v>
      </c>
      <c r="N25" s="171"/>
      <c r="O25" s="82">
        <v>0.25</v>
      </c>
      <c r="P25" s="82">
        <v>0.25</v>
      </c>
      <c r="Q25" s="82">
        <v>0.166</v>
      </c>
    </row>
    <row r="26" spans="1:17" ht="9.75" customHeight="1">
      <c r="A26" s="170" t="s">
        <v>158</v>
      </c>
      <c r="B26" s="171"/>
      <c r="C26" s="82">
        <v>0.166</v>
      </c>
      <c r="D26" s="82">
        <v>0.25</v>
      </c>
      <c r="E26" s="82">
        <v>0.33</v>
      </c>
      <c r="G26" s="170" t="s">
        <v>159</v>
      </c>
      <c r="H26" s="171"/>
      <c r="I26" s="82">
        <v>0.083</v>
      </c>
      <c r="J26" s="82">
        <v>0.125</v>
      </c>
      <c r="K26" s="82">
        <v>0.166</v>
      </c>
      <c r="M26" s="172" t="s">
        <v>134</v>
      </c>
      <c r="N26" s="173"/>
      <c r="O26" s="87">
        <v>0.305</v>
      </c>
      <c r="P26" s="87">
        <v>0.25</v>
      </c>
      <c r="Q26" s="87">
        <v>0.166</v>
      </c>
    </row>
    <row r="27" spans="1:17" ht="9.75" customHeight="1">
      <c r="A27" s="170" t="s">
        <v>160</v>
      </c>
      <c r="B27" s="171"/>
      <c r="C27" s="82">
        <v>0.222</v>
      </c>
      <c r="D27" s="82">
        <v>0.25</v>
      </c>
      <c r="E27" s="82">
        <v>0.33</v>
      </c>
      <c r="G27" s="170" t="s">
        <v>152</v>
      </c>
      <c r="H27" s="171"/>
      <c r="I27" s="82">
        <v>0.138</v>
      </c>
      <c r="J27" s="82">
        <v>0.125</v>
      </c>
      <c r="K27" s="82">
        <v>0.166</v>
      </c>
      <c r="M27" s="73" t="s">
        <v>156</v>
      </c>
      <c r="O27" s="75" t="s">
        <v>120</v>
      </c>
      <c r="P27" s="75" t="s">
        <v>121</v>
      </c>
      <c r="Q27" s="75" t="s">
        <v>122</v>
      </c>
    </row>
    <row r="28" spans="1:17" ht="9.75" customHeight="1">
      <c r="A28" s="170" t="s">
        <v>161</v>
      </c>
      <c r="B28" s="171"/>
      <c r="C28" s="82">
        <v>0.277</v>
      </c>
      <c r="D28" s="82">
        <v>0.375</v>
      </c>
      <c r="E28" s="82">
        <v>0.33</v>
      </c>
      <c r="G28" s="170" t="s">
        <v>141</v>
      </c>
      <c r="H28" s="171"/>
      <c r="I28" s="82">
        <v>0.194</v>
      </c>
      <c r="J28" s="82">
        <v>0.125</v>
      </c>
      <c r="K28" s="82">
        <v>0.166</v>
      </c>
      <c r="M28" s="165" t="s">
        <v>162</v>
      </c>
      <c r="N28" s="166"/>
      <c r="O28" s="78">
        <v>0.027</v>
      </c>
      <c r="P28" s="78">
        <v>0.125</v>
      </c>
      <c r="Q28" s="78">
        <v>0.166</v>
      </c>
    </row>
    <row r="29" spans="1:17" ht="9.75" customHeight="1">
      <c r="A29" s="172" t="s">
        <v>15</v>
      </c>
      <c r="B29" s="173"/>
      <c r="C29" s="87">
        <v>0.305</v>
      </c>
      <c r="D29" s="87">
        <v>0.25</v>
      </c>
      <c r="E29" s="87">
        <v>0.166</v>
      </c>
      <c r="G29" s="172" t="s">
        <v>130</v>
      </c>
      <c r="H29" s="173"/>
      <c r="I29" s="87">
        <v>0.555</v>
      </c>
      <c r="J29" s="87">
        <v>0.5</v>
      </c>
      <c r="K29" s="87">
        <v>0.333</v>
      </c>
      <c r="M29" s="170" t="s">
        <v>154</v>
      </c>
      <c r="N29" s="171"/>
      <c r="O29" s="82">
        <v>0.222</v>
      </c>
      <c r="P29" s="82">
        <v>0.25</v>
      </c>
      <c r="Q29" s="82">
        <v>0.333</v>
      </c>
    </row>
    <row r="30" spans="13:17" ht="9.75" customHeight="1">
      <c r="M30" s="170" t="s">
        <v>144</v>
      </c>
      <c r="N30" s="171"/>
      <c r="O30" s="82">
        <v>0.444</v>
      </c>
      <c r="P30" s="82">
        <v>0.375</v>
      </c>
      <c r="Q30" s="82">
        <v>0.333</v>
      </c>
    </row>
    <row r="31" spans="1:17" ht="9.75" customHeight="1">
      <c r="A31" s="73" t="s">
        <v>163</v>
      </c>
      <c r="C31" s="75" t="s">
        <v>120</v>
      </c>
      <c r="D31" s="75" t="s">
        <v>121</v>
      </c>
      <c r="E31" s="75" t="s">
        <v>122</v>
      </c>
      <c r="G31"/>
      <c r="M31" s="172" t="s">
        <v>132</v>
      </c>
      <c r="N31" s="173"/>
      <c r="O31" s="87">
        <v>0.305</v>
      </c>
      <c r="P31" s="87">
        <v>0.25</v>
      </c>
      <c r="Q31" s="87">
        <v>0.166</v>
      </c>
    </row>
    <row r="32" spans="1:5" ht="9.75" customHeight="1">
      <c r="A32" s="76" t="s">
        <v>165</v>
      </c>
      <c r="B32" s="77"/>
      <c r="C32" s="78">
        <v>0.694</v>
      </c>
      <c r="D32" s="78">
        <v>0.75</v>
      </c>
      <c r="E32" s="78">
        <v>0.833</v>
      </c>
    </row>
    <row r="33" spans="1:17" ht="9.75" customHeight="1">
      <c r="A33" s="85" t="s">
        <v>167</v>
      </c>
      <c r="B33" s="86"/>
      <c r="C33" s="87">
        <v>0.305</v>
      </c>
      <c r="D33" s="87">
        <v>0.25</v>
      </c>
      <c r="E33" s="87">
        <v>0.166</v>
      </c>
      <c r="M33"/>
      <c r="N33"/>
      <c r="O33"/>
      <c r="P33"/>
      <c r="Q33"/>
    </row>
    <row r="34" spans="13:17" ht="9.75" customHeight="1">
      <c r="M34" s="73" t="s">
        <v>186</v>
      </c>
      <c r="N34" s="73"/>
      <c r="O34" s="75" t="s">
        <v>120</v>
      </c>
      <c r="P34" s="75" t="s">
        <v>121</v>
      </c>
      <c r="Q34" s="75" t="s">
        <v>122</v>
      </c>
    </row>
    <row r="35" spans="1:17" ht="9.75" customHeight="1">
      <c r="A35" s="73" t="s">
        <v>170</v>
      </c>
      <c r="C35" s="75" t="s">
        <v>120</v>
      </c>
      <c r="D35" s="75" t="s">
        <v>121</v>
      </c>
      <c r="E35" s="75" t="s">
        <v>122</v>
      </c>
      <c r="G35" s="73" t="s">
        <v>164</v>
      </c>
      <c r="M35" s="165" t="s">
        <v>188</v>
      </c>
      <c r="N35" s="166"/>
      <c r="O35" s="78">
        <v>0.027</v>
      </c>
      <c r="P35" s="78">
        <v>0.125</v>
      </c>
      <c r="Q35" s="167">
        <v>0.166</v>
      </c>
    </row>
    <row r="36" spans="1:17" ht="9.75" customHeight="1">
      <c r="A36" s="76" t="s">
        <v>167</v>
      </c>
      <c r="B36" s="77"/>
      <c r="C36" s="78">
        <v>0.694</v>
      </c>
      <c r="D36" s="78">
        <v>0.75</v>
      </c>
      <c r="E36" s="78">
        <v>0.833</v>
      </c>
      <c r="G36" s="73" t="s">
        <v>166</v>
      </c>
      <c r="H36" s="73"/>
      <c r="M36" s="170" t="s">
        <v>190</v>
      </c>
      <c r="N36" s="171"/>
      <c r="O36" s="82">
        <v>0.083</v>
      </c>
      <c r="P36" s="82">
        <v>0.125</v>
      </c>
      <c r="Q36" s="168"/>
    </row>
    <row r="37" spans="1:17" ht="9.75" customHeight="1">
      <c r="A37" s="85" t="s">
        <v>173</v>
      </c>
      <c r="B37" s="86"/>
      <c r="C37" s="87">
        <v>0.305</v>
      </c>
      <c r="D37" s="87">
        <v>0.25</v>
      </c>
      <c r="E37" s="87">
        <v>0.166</v>
      </c>
      <c r="G37" s="73" t="s">
        <v>168</v>
      </c>
      <c r="H37" s="73"/>
      <c r="M37" s="170" t="s">
        <v>192</v>
      </c>
      <c r="N37" s="171"/>
      <c r="O37" s="82">
        <v>0.138</v>
      </c>
      <c r="P37" s="82">
        <v>0.125</v>
      </c>
      <c r="Q37" s="168"/>
    </row>
    <row r="38" spans="7:17" ht="9.75" customHeight="1">
      <c r="G38" s="73" t="s">
        <v>169</v>
      </c>
      <c r="H38" s="73"/>
      <c r="M38" s="170" t="s">
        <v>194</v>
      </c>
      <c r="N38" s="171"/>
      <c r="O38" s="82">
        <v>0.194</v>
      </c>
      <c r="P38" s="82">
        <v>0.125</v>
      </c>
      <c r="Q38" s="168"/>
    </row>
    <row r="39" spans="1:17" ht="9.75" customHeight="1">
      <c r="A39" s="73" t="s">
        <v>176</v>
      </c>
      <c r="C39" s="75" t="s">
        <v>120</v>
      </c>
      <c r="D39" s="75" t="s">
        <v>121</v>
      </c>
      <c r="E39" s="75" t="s">
        <v>122</v>
      </c>
      <c r="G39" s="73" t="s">
        <v>171</v>
      </c>
      <c r="H39" s="73"/>
      <c r="M39" s="170" t="s">
        <v>196</v>
      </c>
      <c r="N39" s="171"/>
      <c r="O39" s="82">
        <v>0.25</v>
      </c>
      <c r="P39" s="82">
        <v>0.25</v>
      </c>
      <c r="Q39" s="168"/>
    </row>
    <row r="40" spans="1:17" ht="9.75" customHeight="1">
      <c r="A40" s="76" t="s">
        <v>178</v>
      </c>
      <c r="B40" s="77"/>
      <c r="C40" s="78">
        <v>0.027</v>
      </c>
      <c r="D40" s="78">
        <v>0.125</v>
      </c>
      <c r="E40" s="78">
        <v>0.166</v>
      </c>
      <c r="G40" s="73" t="s">
        <v>172</v>
      </c>
      <c r="H40" s="73"/>
      <c r="M40" s="172" t="s">
        <v>198</v>
      </c>
      <c r="N40" s="173"/>
      <c r="O40" s="87">
        <v>0.305</v>
      </c>
      <c r="P40" s="87">
        <v>0.25</v>
      </c>
      <c r="Q40" s="169"/>
    </row>
    <row r="41" spans="1:8" ht="9.75" customHeight="1">
      <c r="A41" s="80" t="s">
        <v>179</v>
      </c>
      <c r="B41" s="81"/>
      <c r="C41" s="82">
        <v>0.222</v>
      </c>
      <c r="D41" s="82">
        <v>0.25</v>
      </c>
      <c r="E41" s="82">
        <v>0.33</v>
      </c>
      <c r="G41" s="73" t="s">
        <v>174</v>
      </c>
      <c r="H41" s="73"/>
    </row>
    <row r="42" spans="1:8" ht="9.75" customHeight="1">
      <c r="A42" s="80" t="s">
        <v>180</v>
      </c>
      <c r="B42" s="81"/>
      <c r="C42" s="82">
        <v>0.444</v>
      </c>
      <c r="D42" s="82">
        <v>0.375</v>
      </c>
      <c r="E42" s="82">
        <v>0.33</v>
      </c>
      <c r="G42" s="73" t="s">
        <v>175</v>
      </c>
      <c r="H42" s="73"/>
    </row>
    <row r="43" spans="1:17" ht="9.75" customHeight="1">
      <c r="A43" s="85" t="s">
        <v>181</v>
      </c>
      <c r="B43" s="86"/>
      <c r="C43" s="87">
        <v>0.305</v>
      </c>
      <c r="D43" s="87">
        <v>0.25</v>
      </c>
      <c r="E43" s="87">
        <v>0.166</v>
      </c>
      <c r="G43" s="73" t="s">
        <v>177</v>
      </c>
      <c r="H43" s="73"/>
      <c r="I43" s="75" t="s">
        <v>120</v>
      </c>
      <c r="J43" s="75" t="s">
        <v>121</v>
      </c>
      <c r="K43" s="75" t="s">
        <v>122</v>
      </c>
      <c r="M43" s="91" t="s">
        <v>187</v>
      </c>
      <c r="N43" s="92"/>
      <c r="O43" s="92"/>
      <c r="P43" s="92"/>
      <c r="Q43" s="93"/>
    </row>
    <row r="44" spans="7:17" ht="9.75" customHeight="1">
      <c r="G44" s="117">
        <v>1</v>
      </c>
      <c r="H44" s="118"/>
      <c r="I44" s="78">
        <v>0.027</v>
      </c>
      <c r="J44" s="78">
        <v>0.125</v>
      </c>
      <c r="K44" s="88">
        <v>0.166</v>
      </c>
      <c r="M44" s="102" t="s">
        <v>189</v>
      </c>
      <c r="N44" s="94"/>
      <c r="O44" s="94"/>
      <c r="P44" s="94"/>
      <c r="Q44" s="95"/>
    </row>
    <row r="45" spans="1:17" ht="9.75" customHeight="1">
      <c r="A45" s="73" t="s">
        <v>182</v>
      </c>
      <c r="C45" s="96"/>
      <c r="G45" s="119">
        <v>2</v>
      </c>
      <c r="H45" s="120"/>
      <c r="I45" s="82">
        <v>0.083</v>
      </c>
      <c r="J45" s="82">
        <v>0.125</v>
      </c>
      <c r="K45" s="89"/>
      <c r="M45" s="102" t="s">
        <v>191</v>
      </c>
      <c r="N45" s="94"/>
      <c r="O45" s="94"/>
      <c r="P45" s="94"/>
      <c r="Q45" s="95"/>
    </row>
    <row r="46" spans="2:17" ht="9.75" customHeight="1">
      <c r="B46" s="75" t="s">
        <v>183</v>
      </c>
      <c r="C46" s="75" t="s">
        <v>184</v>
      </c>
      <c r="D46" s="75" t="s">
        <v>185</v>
      </c>
      <c r="E46" s="75" t="s">
        <v>185</v>
      </c>
      <c r="G46" s="119">
        <v>3</v>
      </c>
      <c r="H46" s="120"/>
      <c r="I46" s="82">
        <v>0.138</v>
      </c>
      <c r="J46" s="82">
        <v>0.125</v>
      </c>
      <c r="K46" s="89"/>
      <c r="M46" s="104" t="s">
        <v>193</v>
      </c>
      <c r="N46" s="83"/>
      <c r="O46" s="94"/>
      <c r="P46" s="94"/>
      <c r="Q46" s="95"/>
    </row>
    <row r="47" spans="1:17" ht="9.75" customHeight="1">
      <c r="A47" s="100" t="s">
        <v>183</v>
      </c>
      <c r="B47" s="78">
        <v>0.333</v>
      </c>
      <c r="C47" s="78">
        <v>0.333</v>
      </c>
      <c r="D47" s="78">
        <v>0.333</v>
      </c>
      <c r="E47" s="78">
        <v>0.333</v>
      </c>
      <c r="G47" s="119">
        <v>4</v>
      </c>
      <c r="H47" s="120"/>
      <c r="I47" s="82">
        <v>0.194</v>
      </c>
      <c r="J47" s="82">
        <v>0.125</v>
      </c>
      <c r="K47" s="89"/>
      <c r="M47" s="104" t="s">
        <v>195</v>
      </c>
      <c r="N47" s="83"/>
      <c r="O47" s="94"/>
      <c r="P47" s="94"/>
      <c r="Q47" s="95"/>
    </row>
    <row r="48" spans="1:17" ht="9.75" customHeight="1">
      <c r="A48" s="101" t="s">
        <v>184</v>
      </c>
      <c r="B48" s="82">
        <v>0.333</v>
      </c>
      <c r="C48" s="82">
        <v>0.333</v>
      </c>
      <c r="D48" s="82">
        <v>0.333</v>
      </c>
      <c r="E48" s="82">
        <v>0.333</v>
      </c>
      <c r="G48" s="119">
        <v>5</v>
      </c>
      <c r="H48" s="120"/>
      <c r="I48" s="82">
        <v>0.25</v>
      </c>
      <c r="J48" s="82">
        <v>0.25</v>
      </c>
      <c r="K48" s="89"/>
      <c r="M48" s="104" t="s">
        <v>197</v>
      </c>
      <c r="N48" s="83"/>
      <c r="O48" s="94"/>
      <c r="P48" s="94"/>
      <c r="Q48" s="95"/>
    </row>
    <row r="49" spans="1:17" ht="9.75" customHeight="1">
      <c r="A49" s="103" t="s">
        <v>185</v>
      </c>
      <c r="B49" s="87">
        <v>0.333</v>
      </c>
      <c r="C49" s="87">
        <v>0.333</v>
      </c>
      <c r="D49" s="87">
        <v>0.333</v>
      </c>
      <c r="E49" s="87">
        <v>0.333</v>
      </c>
      <c r="G49" s="121">
        <v>6</v>
      </c>
      <c r="H49" s="122"/>
      <c r="I49" s="87">
        <v>0.305</v>
      </c>
      <c r="J49" s="87">
        <v>0.25</v>
      </c>
      <c r="K49" s="90"/>
      <c r="M49" s="105" t="s">
        <v>199</v>
      </c>
      <c r="N49" s="98"/>
      <c r="O49" s="98"/>
      <c r="P49" s="98"/>
      <c r="Q49" s="99"/>
    </row>
    <row r="51" spans="12:13" ht="9.75" customHeight="1">
      <c r="L51"/>
      <c r="M51" s="73" t="s">
        <v>223</v>
      </c>
    </row>
    <row r="52" ht="9.75" customHeight="1">
      <c r="M52" s="73" t="s">
        <v>224</v>
      </c>
    </row>
    <row r="53" ht="9.75" customHeight="1">
      <c r="M53" s="73" t="s">
        <v>225</v>
      </c>
    </row>
    <row r="56" spans="7:10" ht="9.75" customHeight="1">
      <c r="G56"/>
      <c r="H56"/>
      <c r="I56"/>
      <c r="J56"/>
    </row>
    <row r="57" spans="7:10" ht="9.75" customHeight="1">
      <c r="G57"/>
      <c r="H57"/>
      <c r="I57"/>
      <c r="J57"/>
    </row>
    <row r="58" spans="7:10" ht="9.75" customHeight="1">
      <c r="G58"/>
      <c r="H58"/>
      <c r="I58"/>
      <c r="J58"/>
    </row>
    <row r="59" spans="7:10" ht="9.75" customHeight="1">
      <c r="G59"/>
      <c r="H59"/>
      <c r="I59"/>
      <c r="J59"/>
    </row>
    <row r="60" spans="7:10" ht="9.75" customHeight="1">
      <c r="G60"/>
      <c r="H60"/>
      <c r="I60"/>
      <c r="J60"/>
    </row>
    <row r="61" spans="7:10" ht="9.75" customHeight="1">
      <c r="G61"/>
      <c r="H61"/>
      <c r="I61"/>
      <c r="J61"/>
    </row>
  </sheetData>
  <mergeCells count="69">
    <mergeCell ref="A3:B3"/>
    <mergeCell ref="G3:H3"/>
    <mergeCell ref="M3:N3"/>
    <mergeCell ref="A4:B4"/>
    <mergeCell ref="G4:H4"/>
    <mergeCell ref="M4:N4"/>
    <mergeCell ref="A5:B5"/>
    <mergeCell ref="G5:H5"/>
    <mergeCell ref="M5:N5"/>
    <mergeCell ref="A6:B6"/>
    <mergeCell ref="M6:N6"/>
    <mergeCell ref="G7:H7"/>
    <mergeCell ref="M7:N7"/>
    <mergeCell ref="G8:H8"/>
    <mergeCell ref="G9:H9"/>
    <mergeCell ref="M9:N9"/>
    <mergeCell ref="G10:H10"/>
    <mergeCell ref="M10:N10"/>
    <mergeCell ref="A11:B11"/>
    <mergeCell ref="G11:H11"/>
    <mergeCell ref="M11:N11"/>
    <mergeCell ref="M12:N12"/>
    <mergeCell ref="E13:E18"/>
    <mergeCell ref="G13:H13"/>
    <mergeCell ref="M13:N13"/>
    <mergeCell ref="G14:H14"/>
    <mergeCell ref="G15:H15"/>
    <mergeCell ref="M15:N15"/>
    <mergeCell ref="Q15:Q20"/>
    <mergeCell ref="G16:H16"/>
    <mergeCell ref="M16:N16"/>
    <mergeCell ref="G17:H17"/>
    <mergeCell ref="M17:N17"/>
    <mergeCell ref="M18:N18"/>
    <mergeCell ref="G19:H19"/>
    <mergeCell ref="M19:N19"/>
    <mergeCell ref="G20:H20"/>
    <mergeCell ref="M20:N20"/>
    <mergeCell ref="A21:B21"/>
    <mergeCell ref="G21:H21"/>
    <mergeCell ref="A22:B22"/>
    <mergeCell ref="G22:H22"/>
    <mergeCell ref="M22:N22"/>
    <mergeCell ref="A23:B23"/>
    <mergeCell ref="G23:H23"/>
    <mergeCell ref="M23:N23"/>
    <mergeCell ref="M24:N24"/>
    <mergeCell ref="G25:H25"/>
    <mergeCell ref="M25:N25"/>
    <mergeCell ref="A26:B26"/>
    <mergeCell ref="G26:H26"/>
    <mergeCell ref="M26:N26"/>
    <mergeCell ref="A27:B27"/>
    <mergeCell ref="G27:H27"/>
    <mergeCell ref="A28:B28"/>
    <mergeCell ref="G28:H28"/>
    <mergeCell ref="M30:N30"/>
    <mergeCell ref="M31:N31"/>
    <mergeCell ref="M28:N28"/>
    <mergeCell ref="A29:B29"/>
    <mergeCell ref="G29:H29"/>
    <mergeCell ref="M29:N29"/>
    <mergeCell ref="M35:N35"/>
    <mergeCell ref="Q35:Q40"/>
    <mergeCell ref="M36:N36"/>
    <mergeCell ref="M37:N37"/>
    <mergeCell ref="M38:N38"/>
    <mergeCell ref="M39:N39"/>
    <mergeCell ref="M40:N40"/>
  </mergeCells>
  <printOptions/>
  <pageMargins left="0" right="0" top="0.5" bottom="0.5" header="0.25" footer="0.25"/>
  <pageSetup horizontalDpi="300" verticalDpi="300" orientation="landscape" r:id="rId2"/>
  <headerFooter alignWithMargins="0">
    <oddHeader>&amp;C&amp;A</oddHead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59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26.28125" style="0" bestFit="1" customWidth="1"/>
    <col min="3" max="3" width="8.7109375" style="0" customWidth="1"/>
    <col min="4" max="4" width="9.28125" style="0" bestFit="1" customWidth="1"/>
    <col min="5" max="5" width="6.7109375" style="0" customWidth="1"/>
    <col min="6" max="6" width="23.421875" style="0" bestFit="1" customWidth="1"/>
    <col min="7" max="10" width="8.7109375" style="0" customWidth="1"/>
    <col min="11" max="11" width="8.421875" style="0" customWidth="1"/>
    <col min="12" max="13" width="7.7109375" style="0" hidden="1" customWidth="1"/>
    <col min="14" max="14" width="11.140625" style="0" hidden="1" customWidth="1"/>
    <col min="15" max="16" width="0" style="0" hidden="1" customWidth="1"/>
    <col min="17" max="17" width="20.421875" style="0" hidden="1" customWidth="1"/>
    <col min="18" max="19" width="0" style="0" hidden="1" customWidth="1"/>
  </cols>
  <sheetData>
    <row r="2" spans="2:3" ht="16.5" thickBot="1">
      <c r="B2" s="8" t="s">
        <v>5</v>
      </c>
      <c r="C2" t="s">
        <v>222</v>
      </c>
    </row>
    <row r="3" spans="6:19" ht="13.5" thickBot="1">
      <c r="F3" s="22"/>
      <c r="G3" t="s">
        <v>67</v>
      </c>
      <c r="L3" s="10" t="s">
        <v>1</v>
      </c>
      <c r="M3" s="11" t="str">
        <f>+L3</f>
        <v>Die Roll</v>
      </c>
      <c r="N3" s="11"/>
      <c r="P3" s="11"/>
      <c r="Q3" s="11"/>
      <c r="R3" s="11" t="s">
        <v>3</v>
      </c>
      <c r="S3" s="11" t="s">
        <v>1</v>
      </c>
    </row>
    <row r="4" spans="2:19" ht="13.5" thickBot="1">
      <c r="B4" s="15" t="s">
        <v>28</v>
      </c>
      <c r="C4" s="6"/>
      <c r="L4" s="18" t="s">
        <v>0</v>
      </c>
      <c r="M4" s="19" t="s">
        <v>2</v>
      </c>
      <c r="N4" s="19" t="s">
        <v>8</v>
      </c>
      <c r="P4" s="12" t="s">
        <v>27</v>
      </c>
      <c r="Q4" s="25" t="s">
        <v>26</v>
      </c>
      <c r="R4" s="12" t="s">
        <v>4</v>
      </c>
      <c r="S4" s="12" t="s">
        <v>65</v>
      </c>
    </row>
    <row r="5" spans="2:19" ht="12.75">
      <c r="B5" s="3" t="s">
        <v>6</v>
      </c>
      <c r="C5" s="17">
        <v>4</v>
      </c>
      <c r="F5" s="48"/>
      <c r="G5" t="s">
        <v>68</v>
      </c>
      <c r="L5" s="1">
        <v>1</v>
      </c>
      <c r="M5" s="1">
        <v>1</v>
      </c>
      <c r="N5" s="1">
        <f aca="true" t="shared" si="0" ref="N5:N40">IF($C$6=1,L5+$C$7,MAX(L5:M5)+$C$7)</f>
        <v>1</v>
      </c>
      <c r="P5" s="20">
        <f>(COUNTIF(N$5:N$40,1)+COUNTIF(N$5:N$40,0)+COUNTIF(N$5:N$40,-1))/36</f>
        <v>0.027777777777777776</v>
      </c>
      <c r="Q5" s="22" t="s">
        <v>24</v>
      </c>
      <c r="R5" s="9">
        <v>1</v>
      </c>
      <c r="S5" s="24">
        <v>-2</v>
      </c>
    </row>
    <row r="6" spans="2:19" ht="12.75">
      <c r="B6" s="3" t="s">
        <v>17</v>
      </c>
      <c r="C6" s="17">
        <v>2</v>
      </c>
      <c r="L6" s="1">
        <v>1</v>
      </c>
      <c r="M6" s="1">
        <v>2</v>
      </c>
      <c r="N6" s="1">
        <f t="shared" si="0"/>
        <v>2</v>
      </c>
      <c r="P6" s="20">
        <f>COUNTIF(N$5:N$40,2)/36</f>
        <v>0.08333333333333333</v>
      </c>
      <c r="Q6" s="22" t="s">
        <v>9</v>
      </c>
      <c r="R6" s="9">
        <v>2</v>
      </c>
      <c r="S6" s="24">
        <v>-1</v>
      </c>
    </row>
    <row r="7" spans="2:19" ht="12.75" customHeight="1">
      <c r="B7" s="3" t="s">
        <v>23</v>
      </c>
      <c r="C7" s="23">
        <v>0</v>
      </c>
      <c r="F7" s="51"/>
      <c r="G7" s="140" t="s">
        <v>66</v>
      </c>
      <c r="H7" s="141"/>
      <c r="I7" s="141"/>
      <c r="J7" s="141"/>
      <c r="K7" s="141"/>
      <c r="L7" s="52">
        <v>1</v>
      </c>
      <c r="M7" s="1">
        <v>3</v>
      </c>
      <c r="N7" s="1">
        <f t="shared" si="0"/>
        <v>3</v>
      </c>
      <c r="P7" s="20">
        <f>COUNTIF(N$5:N$40,3)/36</f>
        <v>0.1388888888888889</v>
      </c>
      <c r="Q7" s="22" t="s">
        <v>10</v>
      </c>
      <c r="S7" s="24">
        <v>0</v>
      </c>
    </row>
    <row r="8" spans="2:19" ht="13.5" thickBot="1">
      <c r="B8" s="13"/>
      <c r="C8" s="14"/>
      <c r="G8" s="141"/>
      <c r="H8" s="141"/>
      <c r="I8" s="141"/>
      <c r="J8" s="141"/>
      <c r="K8" s="141"/>
      <c r="L8" s="52">
        <v>1</v>
      </c>
      <c r="M8" s="1">
        <v>4</v>
      </c>
      <c r="N8" s="1">
        <f t="shared" si="0"/>
        <v>4</v>
      </c>
      <c r="P8" s="20">
        <f>COUNTIF(N$5:N$40,4)/36</f>
        <v>0.19444444444444445</v>
      </c>
      <c r="Q8" s="22" t="s">
        <v>11</v>
      </c>
      <c r="S8" s="24">
        <v>1</v>
      </c>
    </row>
    <row r="9" spans="12:19" ht="13.5" thickBot="1">
      <c r="L9" s="1">
        <v>1</v>
      </c>
      <c r="M9" s="1">
        <v>5</v>
      </c>
      <c r="N9" s="1">
        <f t="shared" si="0"/>
        <v>5</v>
      </c>
      <c r="P9" s="20">
        <f>COUNTIF(N$5:N$40,5)/36</f>
        <v>0.25</v>
      </c>
      <c r="Q9" s="22" t="s">
        <v>12</v>
      </c>
      <c r="S9" s="24">
        <v>2</v>
      </c>
    </row>
    <row r="10" spans="2:17" ht="13.5" thickBot="1">
      <c r="B10" s="29" t="s">
        <v>30</v>
      </c>
      <c r="C10" s="49"/>
      <c r="D10" s="26" t="s">
        <v>21</v>
      </c>
      <c r="F10" s="38" t="s">
        <v>57</v>
      </c>
      <c r="G10" s="39"/>
      <c r="H10" s="39"/>
      <c r="I10" s="39"/>
      <c r="J10" s="16"/>
      <c r="L10" s="1">
        <v>1</v>
      </c>
      <c r="M10" s="1">
        <v>6</v>
      </c>
      <c r="N10" s="1">
        <f t="shared" si="0"/>
        <v>6</v>
      </c>
      <c r="P10" s="20">
        <f>(COUNTIF(N$5:N$40,6)+COUNTIF(N$5:N$40,7)+COUNTIF(N$5:N$40,8))/36</f>
        <v>0.3055555555555556</v>
      </c>
      <c r="Q10" s="22" t="s">
        <v>25</v>
      </c>
    </row>
    <row r="11" spans="2:14" ht="13.5" thickBot="1">
      <c r="B11" s="30"/>
      <c r="C11" s="28" t="s">
        <v>18</v>
      </c>
      <c r="D11" s="26" t="s">
        <v>22</v>
      </c>
      <c r="F11" s="40"/>
      <c r="G11" s="42"/>
      <c r="H11" s="42"/>
      <c r="I11" s="42" t="s">
        <v>55</v>
      </c>
      <c r="J11" s="43" t="s">
        <v>53</v>
      </c>
      <c r="L11" s="1">
        <f aca="true" t="shared" si="1" ref="L11:L40">+L5+1</f>
        <v>2</v>
      </c>
      <c r="M11" s="1">
        <f>+M5</f>
        <v>1</v>
      </c>
      <c r="N11" s="1">
        <f t="shared" si="0"/>
        <v>2</v>
      </c>
    </row>
    <row r="12" spans="2:14" ht="13.5" thickBot="1">
      <c r="B12" s="30"/>
      <c r="C12" s="28" t="s">
        <v>7</v>
      </c>
      <c r="D12" s="27" t="s">
        <v>20</v>
      </c>
      <c r="F12" s="40" t="s">
        <v>51</v>
      </c>
      <c r="G12" s="42" t="s">
        <v>52</v>
      </c>
      <c r="H12" s="42" t="s">
        <v>29</v>
      </c>
      <c r="I12" s="42" t="s">
        <v>56</v>
      </c>
      <c r="J12" s="43" t="s">
        <v>54</v>
      </c>
      <c r="L12" s="1">
        <f t="shared" si="1"/>
        <v>2</v>
      </c>
      <c r="M12" s="1">
        <f aca="true" t="shared" si="2" ref="M12:M40">+M6</f>
        <v>2</v>
      </c>
      <c r="N12" s="1">
        <f t="shared" si="0"/>
        <v>2</v>
      </c>
    </row>
    <row r="13" spans="2:14" ht="13.5" thickBot="1">
      <c r="B13" s="29" t="s">
        <v>48</v>
      </c>
      <c r="C13" s="31" t="s">
        <v>19</v>
      </c>
      <c r="D13" s="50" t="str">
        <f>+"In "&amp;TEXT($C$5,"#0")&amp;" Tries"</f>
        <v>In 4 Tries</v>
      </c>
      <c r="F13" s="3" t="s">
        <v>58</v>
      </c>
      <c r="G13" s="45">
        <f>+C14+C15</f>
        <v>0.3611111111111111</v>
      </c>
      <c r="H13" s="36">
        <f>+C24+C25</f>
        <v>0.1111111111111111</v>
      </c>
      <c r="I13" s="36">
        <v>0</v>
      </c>
      <c r="J13" s="7">
        <f>+C43</f>
        <v>0.027777777777777776</v>
      </c>
      <c r="L13" s="1">
        <f t="shared" si="1"/>
        <v>2</v>
      </c>
      <c r="M13" s="1">
        <f t="shared" si="2"/>
        <v>3</v>
      </c>
      <c r="N13" s="1">
        <f t="shared" si="0"/>
        <v>3</v>
      </c>
    </row>
    <row r="14" spans="2:14" ht="12.75">
      <c r="B14" s="34" t="s">
        <v>13</v>
      </c>
      <c r="C14" s="32">
        <f>$P$5</f>
        <v>0.027777777777777776</v>
      </c>
      <c r="D14" s="4">
        <f>1-(1-C14)^$C$5</f>
        <v>0.10656661998933104</v>
      </c>
      <c r="F14" s="3" t="s">
        <v>59</v>
      </c>
      <c r="G14" s="45">
        <f>+C14+C16</f>
        <v>0.25</v>
      </c>
      <c r="H14" s="36">
        <f>+C24</f>
        <v>0.027777777777777776</v>
      </c>
      <c r="I14" s="36">
        <v>0</v>
      </c>
      <c r="J14" s="7">
        <f>+C43</f>
        <v>0.027777777777777776</v>
      </c>
      <c r="L14" s="1">
        <f t="shared" si="1"/>
        <v>2</v>
      </c>
      <c r="M14" s="1">
        <f t="shared" si="2"/>
        <v>4</v>
      </c>
      <c r="N14" s="1">
        <f t="shared" si="0"/>
        <v>4</v>
      </c>
    </row>
    <row r="15" spans="2:14" ht="12.75">
      <c r="B15" s="34" t="s">
        <v>16</v>
      </c>
      <c r="C15" s="32">
        <f>$P$6+$P$9</f>
        <v>0.3333333333333333</v>
      </c>
      <c r="D15" s="4">
        <f>1-(1-C15)^$C$5</f>
        <v>0.802469135802469</v>
      </c>
      <c r="F15" s="3" t="s">
        <v>60</v>
      </c>
      <c r="G15" s="45">
        <f>+C14+C17</f>
        <v>0.36111111111111116</v>
      </c>
      <c r="H15" s="36">
        <f>+C24</f>
        <v>0.027777777777777776</v>
      </c>
      <c r="I15" s="36">
        <v>0</v>
      </c>
      <c r="J15" s="7">
        <f>+C43</f>
        <v>0.027777777777777776</v>
      </c>
      <c r="L15" s="1">
        <f t="shared" si="1"/>
        <v>2</v>
      </c>
      <c r="M15" s="1">
        <f t="shared" si="2"/>
        <v>5</v>
      </c>
      <c r="N15" s="1">
        <f t="shared" si="0"/>
        <v>5</v>
      </c>
    </row>
    <row r="16" spans="2:14" ht="12.75">
      <c r="B16" s="34" t="s">
        <v>50</v>
      </c>
      <c r="C16" s="32">
        <f>$P$7+$P$6</f>
        <v>0.2222222222222222</v>
      </c>
      <c r="D16" s="4">
        <f>1-(1-C16)^$C$5</f>
        <v>0.6340496875476299</v>
      </c>
      <c r="F16" s="3" t="s">
        <v>61</v>
      </c>
      <c r="G16" s="36">
        <f>+C14</f>
        <v>0.027777777777777776</v>
      </c>
      <c r="H16" s="45">
        <f>+C24+C26</f>
        <v>0.25</v>
      </c>
      <c r="I16" s="37">
        <v>0</v>
      </c>
      <c r="J16" s="7">
        <f>+C43</f>
        <v>0.027777777777777776</v>
      </c>
      <c r="L16" s="1">
        <f t="shared" si="1"/>
        <v>2</v>
      </c>
      <c r="M16" s="1">
        <f t="shared" si="2"/>
        <v>6</v>
      </c>
      <c r="N16" s="1">
        <f t="shared" si="0"/>
        <v>6</v>
      </c>
    </row>
    <row r="17" spans="2:14" ht="12.75">
      <c r="B17" s="34" t="s">
        <v>14</v>
      </c>
      <c r="C17" s="32">
        <f>$P$8+$P$7</f>
        <v>0.33333333333333337</v>
      </c>
      <c r="D17" s="4">
        <f>1-(1-C17)^$C$5</f>
        <v>0.8024691358024691</v>
      </c>
      <c r="F17" s="3" t="s">
        <v>47</v>
      </c>
      <c r="G17" s="36">
        <f>+C14</f>
        <v>0.027777777777777776</v>
      </c>
      <c r="H17" s="45">
        <f>+C24+C27</f>
        <v>0.2222222222222222</v>
      </c>
      <c r="I17" s="37">
        <v>0</v>
      </c>
      <c r="J17" s="46">
        <f>+C43+C47</f>
        <v>0.2777777777777778</v>
      </c>
      <c r="L17" s="1">
        <f t="shared" si="1"/>
        <v>3</v>
      </c>
      <c r="M17" s="1">
        <f t="shared" si="2"/>
        <v>1</v>
      </c>
      <c r="N17" s="1">
        <f t="shared" si="0"/>
        <v>3</v>
      </c>
    </row>
    <row r="18" spans="2:14" ht="13.5" thickBot="1">
      <c r="B18" s="35" t="s">
        <v>15</v>
      </c>
      <c r="C18" s="33">
        <f>$P$10</f>
        <v>0.3055555555555556</v>
      </c>
      <c r="D18" s="5">
        <f>1-(1-C18)^$C$5</f>
        <v>0.7674319606386222</v>
      </c>
      <c r="F18" s="3" t="s">
        <v>49</v>
      </c>
      <c r="G18" s="36">
        <v>0</v>
      </c>
      <c r="H18" s="36">
        <v>0</v>
      </c>
      <c r="I18" s="45">
        <f>+C34</f>
        <v>0.25</v>
      </c>
      <c r="J18" s="7">
        <v>0</v>
      </c>
      <c r="L18" s="1">
        <f t="shared" si="1"/>
        <v>3</v>
      </c>
      <c r="M18" s="1">
        <f t="shared" si="2"/>
        <v>2</v>
      </c>
      <c r="N18" s="1">
        <f t="shared" si="0"/>
        <v>3</v>
      </c>
    </row>
    <row r="19" spans="6:14" ht="13.5" thickBot="1">
      <c r="F19" s="3" t="s">
        <v>42</v>
      </c>
      <c r="G19" s="36">
        <v>0</v>
      </c>
      <c r="H19" s="36">
        <v>0</v>
      </c>
      <c r="I19" s="45">
        <f>+C35</f>
        <v>0.4444444444444444</v>
      </c>
      <c r="J19" s="7">
        <v>0</v>
      </c>
      <c r="L19" s="1">
        <f t="shared" si="1"/>
        <v>3</v>
      </c>
      <c r="M19" s="1">
        <f t="shared" si="2"/>
        <v>3</v>
      </c>
      <c r="N19" s="1">
        <f t="shared" si="0"/>
        <v>3</v>
      </c>
    </row>
    <row r="20" spans="2:14" ht="13.5" thickBot="1">
      <c r="B20" s="29" t="s">
        <v>31</v>
      </c>
      <c r="C20" s="28"/>
      <c r="D20" s="26" t="s">
        <v>21</v>
      </c>
      <c r="F20" s="3" t="s">
        <v>62</v>
      </c>
      <c r="G20" s="36">
        <v>0</v>
      </c>
      <c r="H20" s="36">
        <v>0</v>
      </c>
      <c r="I20" s="45">
        <f>+C36</f>
        <v>0.25</v>
      </c>
      <c r="J20" s="7">
        <v>0</v>
      </c>
      <c r="L20" s="1">
        <f t="shared" si="1"/>
        <v>3</v>
      </c>
      <c r="M20" s="1">
        <f t="shared" si="2"/>
        <v>4</v>
      </c>
      <c r="N20" s="1">
        <f t="shared" si="0"/>
        <v>4</v>
      </c>
    </row>
    <row r="21" spans="2:14" ht="13.5" thickBot="1">
      <c r="B21" s="30"/>
      <c r="C21" s="28" t="s">
        <v>18</v>
      </c>
      <c r="D21" s="26" t="s">
        <v>22</v>
      </c>
      <c r="F21" s="3" t="s">
        <v>63</v>
      </c>
      <c r="G21" s="37">
        <v>0</v>
      </c>
      <c r="H21" s="37">
        <v>0</v>
      </c>
      <c r="I21" s="36">
        <v>0</v>
      </c>
      <c r="J21" s="46">
        <f>+C43+C44</f>
        <v>0.1111111111111111</v>
      </c>
      <c r="L21" s="1">
        <f t="shared" si="1"/>
        <v>3</v>
      </c>
      <c r="M21" s="1">
        <f t="shared" si="2"/>
        <v>5</v>
      </c>
      <c r="N21" s="1">
        <f t="shared" si="0"/>
        <v>5</v>
      </c>
    </row>
    <row r="22" spans="2:14" ht="13.5" thickBot="1">
      <c r="B22" s="30"/>
      <c r="C22" s="28" t="s">
        <v>7</v>
      </c>
      <c r="D22" s="27" t="s">
        <v>20</v>
      </c>
      <c r="F22" s="3" t="s">
        <v>64</v>
      </c>
      <c r="G22" s="37">
        <v>0</v>
      </c>
      <c r="H22" s="37">
        <v>0</v>
      </c>
      <c r="I22" s="36">
        <v>0</v>
      </c>
      <c r="J22" s="46">
        <f>+C43+C45</f>
        <v>0.16666666666666669</v>
      </c>
      <c r="L22" s="1">
        <f t="shared" si="1"/>
        <v>3</v>
      </c>
      <c r="M22" s="1">
        <f t="shared" si="2"/>
        <v>6</v>
      </c>
      <c r="N22" s="1">
        <f t="shared" si="0"/>
        <v>6</v>
      </c>
    </row>
    <row r="23" spans="2:14" ht="13.5" thickBot="1">
      <c r="B23" s="29" t="s">
        <v>48</v>
      </c>
      <c r="C23" s="31" t="s">
        <v>19</v>
      </c>
      <c r="D23" s="50" t="str">
        <f>+"In "&amp;TEXT($C$5,"#0")&amp;" Tries"</f>
        <v>In 4 Tries</v>
      </c>
      <c r="F23" s="2" t="s">
        <v>46</v>
      </c>
      <c r="G23" s="44">
        <v>0</v>
      </c>
      <c r="H23" s="44">
        <v>0</v>
      </c>
      <c r="I23" s="41">
        <v>0</v>
      </c>
      <c r="J23" s="47">
        <f>+C43+C46</f>
        <v>0.2222222222222222</v>
      </c>
      <c r="L23" s="1">
        <f t="shared" si="1"/>
        <v>4</v>
      </c>
      <c r="M23" s="1">
        <f t="shared" si="2"/>
        <v>1</v>
      </c>
      <c r="N23" s="1">
        <f t="shared" si="0"/>
        <v>4</v>
      </c>
    </row>
    <row r="24" spans="2:14" ht="13.5" thickBot="1">
      <c r="B24" s="34" t="s">
        <v>13</v>
      </c>
      <c r="C24" s="32">
        <f>$P$5</f>
        <v>0.027777777777777776</v>
      </c>
      <c r="D24" s="4">
        <f>1-(1-C24)^$C$5</f>
        <v>0.10656661998933104</v>
      </c>
      <c r="F24" s="21"/>
      <c r="G24" s="21"/>
      <c r="H24" s="21"/>
      <c r="I24" s="21"/>
      <c r="J24" s="21"/>
      <c r="L24" s="1">
        <f t="shared" si="1"/>
        <v>4</v>
      </c>
      <c r="M24" s="1">
        <f t="shared" si="2"/>
        <v>2</v>
      </c>
      <c r="N24" s="1">
        <f t="shared" si="0"/>
        <v>4</v>
      </c>
    </row>
    <row r="25" spans="2:14" ht="12.75">
      <c r="B25" s="34" t="s">
        <v>16</v>
      </c>
      <c r="C25" s="32">
        <f>$P$6</f>
        <v>0.08333333333333333</v>
      </c>
      <c r="D25" s="4">
        <f>1-(1-C25)^$C$5</f>
        <v>0.2939332561728397</v>
      </c>
      <c r="F25" s="38" t="str">
        <f>+"Chance for One Success in "&amp;TEXT($C$5,"#0")&amp;" Tries"</f>
        <v>Chance for One Success in 4 Tries</v>
      </c>
      <c r="G25" s="39"/>
      <c r="H25" s="39"/>
      <c r="I25" s="39"/>
      <c r="J25" s="16"/>
      <c r="L25" s="1">
        <f t="shared" si="1"/>
        <v>4</v>
      </c>
      <c r="M25" s="1">
        <f t="shared" si="2"/>
        <v>3</v>
      </c>
      <c r="N25" s="1">
        <f t="shared" si="0"/>
        <v>4</v>
      </c>
    </row>
    <row r="26" spans="2:14" ht="12.75">
      <c r="B26" s="34" t="s">
        <v>35</v>
      </c>
      <c r="C26" s="32">
        <f>$P$7+$P$6</f>
        <v>0.2222222222222222</v>
      </c>
      <c r="D26" s="4">
        <f>1-(1-C26)^$C$5</f>
        <v>0.6340496875476299</v>
      </c>
      <c r="F26" s="40"/>
      <c r="G26" s="42"/>
      <c r="H26" s="42"/>
      <c r="I26" s="42" t="str">
        <f>+I11</f>
        <v>Reading</v>
      </c>
      <c r="J26" s="43" t="str">
        <f>+J11</f>
        <v>Magic</v>
      </c>
      <c r="L26" s="1">
        <f t="shared" si="1"/>
        <v>4</v>
      </c>
      <c r="M26" s="1">
        <f t="shared" si="2"/>
        <v>4</v>
      </c>
      <c r="N26" s="1">
        <f t="shared" si="0"/>
        <v>4</v>
      </c>
    </row>
    <row r="27" spans="2:14" ht="12.75">
      <c r="B27" s="34" t="s">
        <v>47</v>
      </c>
      <c r="C27" s="32">
        <f>$P$8</f>
        <v>0.19444444444444445</v>
      </c>
      <c r="D27" s="4">
        <f>1-(1-C27)^$C$5</f>
        <v>0.57890315405426</v>
      </c>
      <c r="F27" s="40" t="str">
        <f>+F12</f>
        <v>If you are trying to …</v>
      </c>
      <c r="G27" s="42" t="str">
        <f>+G12</f>
        <v>Peer</v>
      </c>
      <c r="H27" s="42" t="str">
        <f>+H12</f>
        <v>Locate</v>
      </c>
      <c r="I27" s="42" t="str">
        <f>+I12</f>
        <v>Runes</v>
      </c>
      <c r="J27" s="43" t="str">
        <f>+J12</f>
        <v>Sight</v>
      </c>
      <c r="L27" s="1">
        <f t="shared" si="1"/>
        <v>4</v>
      </c>
      <c r="M27" s="1">
        <f t="shared" si="2"/>
        <v>5</v>
      </c>
      <c r="N27" s="1">
        <f t="shared" si="0"/>
        <v>5</v>
      </c>
    </row>
    <row r="28" spans="2:14" ht="13.5" thickBot="1">
      <c r="B28" s="35" t="s">
        <v>15</v>
      </c>
      <c r="C28" s="33">
        <f>$P$9+$P$10</f>
        <v>0.5555555555555556</v>
      </c>
      <c r="D28" s="5">
        <f>1-(1-C28)^$C$5</f>
        <v>0.9609815576893767</v>
      </c>
      <c r="F28" s="3" t="str">
        <f>+F13</f>
        <v>Find Clues</v>
      </c>
      <c r="G28" s="45">
        <f aca="true" t="shared" si="3" ref="G28:J36">1-(1-G13)^$C$5</f>
        <v>0.8333898938805061</v>
      </c>
      <c r="H28" s="36">
        <f t="shared" si="3"/>
        <v>0.375704923030026</v>
      </c>
      <c r="I28" s="36">
        <f t="shared" si="3"/>
        <v>0</v>
      </c>
      <c r="J28" s="7">
        <f t="shared" si="3"/>
        <v>0.10656661998933104</v>
      </c>
      <c r="L28" s="1">
        <f t="shared" si="1"/>
        <v>4</v>
      </c>
      <c r="M28" s="1">
        <f t="shared" si="2"/>
        <v>6</v>
      </c>
      <c r="N28" s="1">
        <f t="shared" si="0"/>
        <v>6</v>
      </c>
    </row>
    <row r="29" spans="6:14" ht="13.5" thickBot="1">
      <c r="F29" s="3" t="str">
        <f>+F14</f>
        <v>Find Paths</v>
      </c>
      <c r="G29" s="45">
        <f t="shared" si="3"/>
        <v>0.68359375</v>
      </c>
      <c r="H29" s="36">
        <f t="shared" si="3"/>
        <v>0.10656661998933104</v>
      </c>
      <c r="I29" s="36">
        <f t="shared" si="3"/>
        <v>0</v>
      </c>
      <c r="J29" s="7">
        <f t="shared" si="3"/>
        <v>0.10656661998933104</v>
      </c>
      <c r="L29" s="1">
        <f t="shared" si="1"/>
        <v>5</v>
      </c>
      <c r="M29" s="1">
        <f t="shared" si="2"/>
        <v>1</v>
      </c>
      <c r="N29" s="1">
        <f t="shared" si="0"/>
        <v>5</v>
      </c>
    </row>
    <row r="30" spans="2:14" ht="13.5" thickBot="1">
      <c r="B30" s="29" t="s">
        <v>33</v>
      </c>
      <c r="C30" s="28"/>
      <c r="D30" s="26" t="s">
        <v>21</v>
      </c>
      <c r="F30" s="3" t="str">
        <f aca="true" t="shared" si="4" ref="F30:F37">+F15</f>
        <v>Find Hidden Enemies</v>
      </c>
      <c r="G30" s="45">
        <f t="shared" si="3"/>
        <v>0.8333898938805061</v>
      </c>
      <c r="H30" s="36">
        <f t="shared" si="3"/>
        <v>0.10656661998933104</v>
      </c>
      <c r="I30" s="36">
        <f t="shared" si="3"/>
        <v>0</v>
      </c>
      <c r="J30" s="7">
        <f t="shared" si="3"/>
        <v>0.10656661998933104</v>
      </c>
      <c r="L30" s="1">
        <f t="shared" si="1"/>
        <v>5</v>
      </c>
      <c r="M30" s="1">
        <f t="shared" si="2"/>
        <v>2</v>
      </c>
      <c r="N30" s="1">
        <f t="shared" si="0"/>
        <v>5</v>
      </c>
    </row>
    <row r="31" spans="2:14" ht="13.5" thickBot="1">
      <c r="B31" s="30"/>
      <c r="C31" s="28" t="s">
        <v>18</v>
      </c>
      <c r="D31" s="26" t="s">
        <v>22</v>
      </c>
      <c r="F31" s="3" t="str">
        <f t="shared" si="4"/>
        <v>Find Passages</v>
      </c>
      <c r="G31" s="36">
        <f t="shared" si="3"/>
        <v>0.10656661998933104</v>
      </c>
      <c r="H31" s="45">
        <f t="shared" si="3"/>
        <v>0.68359375</v>
      </c>
      <c r="I31" s="36">
        <f t="shared" si="3"/>
        <v>0</v>
      </c>
      <c r="J31" s="7">
        <f t="shared" si="3"/>
        <v>0.10656661998933104</v>
      </c>
      <c r="L31" s="1">
        <f t="shared" si="1"/>
        <v>5</v>
      </c>
      <c r="M31" s="1">
        <f t="shared" si="2"/>
        <v>3</v>
      </c>
      <c r="N31" s="1">
        <f t="shared" si="0"/>
        <v>5</v>
      </c>
    </row>
    <row r="32" spans="2:14" ht="13.5" thickBot="1">
      <c r="B32" s="30"/>
      <c r="C32" s="28" t="s">
        <v>7</v>
      </c>
      <c r="D32" s="27" t="s">
        <v>20</v>
      </c>
      <c r="F32" s="3" t="str">
        <f t="shared" si="4"/>
        <v>Discover Chit(s)</v>
      </c>
      <c r="G32" s="36">
        <f t="shared" si="3"/>
        <v>0.10656661998933104</v>
      </c>
      <c r="H32" s="45">
        <f t="shared" si="3"/>
        <v>0.6340496875476299</v>
      </c>
      <c r="I32" s="36">
        <f t="shared" si="3"/>
        <v>0</v>
      </c>
      <c r="J32" s="46">
        <f t="shared" si="3"/>
        <v>0.7279282883706752</v>
      </c>
      <c r="L32" s="1">
        <f t="shared" si="1"/>
        <v>5</v>
      </c>
      <c r="M32" s="1">
        <f t="shared" si="2"/>
        <v>4</v>
      </c>
      <c r="N32" s="1">
        <f t="shared" si="0"/>
        <v>5</v>
      </c>
    </row>
    <row r="33" spans="2:14" ht="13.5" thickBot="1">
      <c r="B33" s="29" t="s">
        <v>48</v>
      </c>
      <c r="C33" s="31" t="s">
        <v>19</v>
      </c>
      <c r="D33" s="50" t="str">
        <f>+"In "&amp;TEXT($C$5,"#0")&amp;" Tries"</f>
        <v>In 4 Tries</v>
      </c>
      <c r="F33" s="3" t="str">
        <f t="shared" si="4"/>
        <v>Learn Spell</v>
      </c>
      <c r="G33" s="36">
        <f t="shared" si="3"/>
        <v>0</v>
      </c>
      <c r="H33" s="36">
        <f t="shared" si="3"/>
        <v>0</v>
      </c>
      <c r="I33" s="45">
        <f t="shared" si="3"/>
        <v>0.68359375</v>
      </c>
      <c r="J33" s="7">
        <f t="shared" si="3"/>
        <v>0</v>
      </c>
      <c r="L33" s="1">
        <f t="shared" si="1"/>
        <v>5</v>
      </c>
      <c r="M33" s="1">
        <f t="shared" si="2"/>
        <v>5</v>
      </c>
      <c r="N33" s="1">
        <f t="shared" si="0"/>
        <v>5</v>
      </c>
    </row>
    <row r="34" spans="2:14" ht="12.75">
      <c r="B34" s="34" t="s">
        <v>49</v>
      </c>
      <c r="C34" s="32">
        <f>$P$5+$P$6+$P$7</f>
        <v>0.25</v>
      </c>
      <c r="D34" s="4">
        <f>1-(1-C34)^$C$5</f>
        <v>0.68359375</v>
      </c>
      <c r="F34" s="3" t="str">
        <f t="shared" si="4"/>
        <v>Awaken Spell</v>
      </c>
      <c r="G34" s="36">
        <f t="shared" si="3"/>
        <v>0</v>
      </c>
      <c r="H34" s="36">
        <f t="shared" si="3"/>
        <v>0</v>
      </c>
      <c r="I34" s="45">
        <f t="shared" si="3"/>
        <v>0.9047401310775796</v>
      </c>
      <c r="J34" s="7">
        <f t="shared" si="3"/>
        <v>0</v>
      </c>
      <c r="L34" s="1">
        <f t="shared" si="1"/>
        <v>5</v>
      </c>
      <c r="M34" s="1">
        <f t="shared" si="2"/>
        <v>6</v>
      </c>
      <c r="N34" s="1">
        <f t="shared" si="0"/>
        <v>6</v>
      </c>
    </row>
    <row r="35" spans="2:14" ht="12.75">
      <c r="B35" s="34" t="s">
        <v>42</v>
      </c>
      <c r="C35" s="32">
        <f>$P$5+$P$6+$P$7+$P$8</f>
        <v>0.4444444444444444</v>
      </c>
      <c r="D35" s="4">
        <f>1-(1-C35)^$C$5</f>
        <v>0.9047401310775796</v>
      </c>
      <c r="F35" s="3" t="str">
        <f t="shared" si="4"/>
        <v>Get Cursed!</v>
      </c>
      <c r="G35" s="36">
        <f t="shared" si="3"/>
        <v>0</v>
      </c>
      <c r="H35" s="36">
        <f t="shared" si="3"/>
        <v>0</v>
      </c>
      <c r="I35" s="45">
        <f t="shared" si="3"/>
        <v>0.68359375</v>
      </c>
      <c r="J35" s="7">
        <f t="shared" si="3"/>
        <v>0</v>
      </c>
      <c r="L35" s="1">
        <f t="shared" si="1"/>
        <v>6</v>
      </c>
      <c r="M35" s="1">
        <f t="shared" si="2"/>
        <v>1</v>
      </c>
      <c r="N35" s="1">
        <f t="shared" si="0"/>
        <v>6</v>
      </c>
    </row>
    <row r="36" spans="2:14" ht="12.75">
      <c r="B36" s="34" t="s">
        <v>43</v>
      </c>
      <c r="C36" s="32">
        <f>$P$9</f>
        <v>0.25</v>
      </c>
      <c r="D36" s="4">
        <f>1-(1-C36)^$C$5</f>
        <v>0.68359375</v>
      </c>
      <c r="F36" s="3" t="str">
        <f t="shared" si="4"/>
        <v>Find Counters</v>
      </c>
      <c r="G36" s="36">
        <f t="shared" si="3"/>
        <v>0</v>
      </c>
      <c r="H36" s="36">
        <f t="shared" si="3"/>
        <v>0</v>
      </c>
      <c r="I36" s="36">
        <f t="shared" si="3"/>
        <v>0</v>
      </c>
      <c r="J36" s="46">
        <f t="shared" si="3"/>
        <v>0.375704923030026</v>
      </c>
      <c r="L36" s="1">
        <f t="shared" si="1"/>
        <v>6</v>
      </c>
      <c r="M36" s="1">
        <f t="shared" si="2"/>
        <v>2</v>
      </c>
      <c r="N36" s="1">
        <f t="shared" si="0"/>
        <v>6</v>
      </c>
    </row>
    <row r="37" spans="2:14" ht="13.5" thickBot="1">
      <c r="B37" s="35" t="s">
        <v>15</v>
      </c>
      <c r="C37" s="33">
        <f>$P$10</f>
        <v>0.3055555555555556</v>
      </c>
      <c r="D37" s="5">
        <f>1-(1-C37)^$C$5</f>
        <v>0.7674319606386222</v>
      </c>
      <c r="F37" s="3" t="str">
        <f t="shared" si="4"/>
        <v>Find Treasure Cards</v>
      </c>
      <c r="G37" s="36">
        <f aca="true" t="shared" si="5" ref="G37:J38">1-(1-G22)^$C$5</f>
        <v>0</v>
      </c>
      <c r="H37" s="36">
        <f t="shared" si="5"/>
        <v>0</v>
      </c>
      <c r="I37" s="36">
        <f t="shared" si="5"/>
        <v>0</v>
      </c>
      <c r="J37" s="46">
        <f t="shared" si="5"/>
        <v>0.517746913580247</v>
      </c>
      <c r="L37" s="1">
        <f t="shared" si="1"/>
        <v>6</v>
      </c>
      <c r="M37" s="1">
        <f t="shared" si="2"/>
        <v>3</v>
      </c>
      <c r="N37" s="1">
        <f t="shared" si="0"/>
        <v>6</v>
      </c>
    </row>
    <row r="38" spans="6:14" ht="13.5" thickBot="1">
      <c r="F38" s="2" t="str">
        <f>+F23</f>
        <v>Perceive Spell</v>
      </c>
      <c r="G38" s="41">
        <f t="shared" si="5"/>
        <v>0</v>
      </c>
      <c r="H38" s="41">
        <f t="shared" si="5"/>
        <v>0</v>
      </c>
      <c r="I38" s="41">
        <f t="shared" si="5"/>
        <v>0</v>
      </c>
      <c r="J38" s="47">
        <f t="shared" si="5"/>
        <v>0.6340496875476299</v>
      </c>
      <c r="L38" s="1">
        <f t="shared" si="1"/>
        <v>6</v>
      </c>
      <c r="M38" s="1">
        <f t="shared" si="2"/>
        <v>4</v>
      </c>
      <c r="N38" s="1">
        <f t="shared" si="0"/>
        <v>6</v>
      </c>
    </row>
    <row r="39" spans="2:14" ht="13.5" thickBot="1">
      <c r="B39" s="29" t="s">
        <v>34</v>
      </c>
      <c r="C39" s="28"/>
      <c r="D39" s="26" t="s">
        <v>21</v>
      </c>
      <c r="L39" s="1">
        <f t="shared" si="1"/>
        <v>6</v>
      </c>
      <c r="M39" s="1">
        <f t="shared" si="2"/>
        <v>5</v>
      </c>
      <c r="N39" s="1">
        <f t="shared" si="0"/>
        <v>6</v>
      </c>
    </row>
    <row r="40" spans="2:14" ht="13.5" thickBot="1">
      <c r="B40" s="30"/>
      <c r="C40" s="28" t="s">
        <v>18</v>
      </c>
      <c r="D40" s="26" t="s">
        <v>22</v>
      </c>
      <c r="L40" s="1">
        <f t="shared" si="1"/>
        <v>6</v>
      </c>
      <c r="M40" s="1">
        <f t="shared" si="2"/>
        <v>6</v>
      </c>
      <c r="N40" s="1">
        <f t="shared" si="0"/>
        <v>6</v>
      </c>
    </row>
    <row r="41" spans="2:4" ht="13.5" thickBot="1">
      <c r="B41" s="30"/>
      <c r="C41" s="28" t="s">
        <v>7</v>
      </c>
      <c r="D41" s="27" t="s">
        <v>20</v>
      </c>
    </row>
    <row r="42" spans="2:4" ht="13.5" thickBot="1">
      <c r="B42" s="29" t="s">
        <v>48</v>
      </c>
      <c r="C42" s="31" t="s">
        <v>19</v>
      </c>
      <c r="D42" s="50" t="str">
        <f>+"In "&amp;TEXT($C$5,"#0")&amp;" Tries"</f>
        <v>In 4 Tries</v>
      </c>
    </row>
    <row r="43" spans="2:4" ht="12.75">
      <c r="B43" s="34" t="s">
        <v>13</v>
      </c>
      <c r="C43" s="32">
        <f>$P$5</f>
        <v>0.027777777777777776</v>
      </c>
      <c r="D43" s="4">
        <f aca="true" t="shared" si="6" ref="D43:D48">1-(1-C43)^$C$5</f>
        <v>0.10656661998933104</v>
      </c>
    </row>
    <row r="44" spans="2:4" ht="12.75">
      <c r="B44" s="34" t="s">
        <v>44</v>
      </c>
      <c r="C44" s="32">
        <f>$P$6</f>
        <v>0.08333333333333333</v>
      </c>
      <c r="D44" s="4">
        <f t="shared" si="6"/>
        <v>0.2939332561728397</v>
      </c>
    </row>
    <row r="45" spans="2:4" ht="12.75">
      <c r="B45" s="34" t="s">
        <v>45</v>
      </c>
      <c r="C45" s="32">
        <f>$P$7</f>
        <v>0.1388888888888889</v>
      </c>
      <c r="D45" s="4">
        <f t="shared" si="6"/>
        <v>0.4501594412056087</v>
      </c>
    </row>
    <row r="46" spans="2:4" ht="12.75">
      <c r="B46" s="34" t="s">
        <v>46</v>
      </c>
      <c r="C46" s="32">
        <f>$P$8</f>
        <v>0.19444444444444445</v>
      </c>
      <c r="D46" s="4">
        <f t="shared" si="6"/>
        <v>0.57890315405426</v>
      </c>
    </row>
    <row r="47" spans="2:4" ht="12.75">
      <c r="B47" s="34" t="s">
        <v>47</v>
      </c>
      <c r="C47" s="32">
        <f>$P$9</f>
        <v>0.25</v>
      </c>
      <c r="D47" s="4">
        <f t="shared" si="6"/>
        <v>0.68359375</v>
      </c>
    </row>
    <row r="48" spans="2:4" ht="13.5" thickBot="1">
      <c r="B48" s="35" t="s">
        <v>15</v>
      </c>
      <c r="C48" s="33">
        <f>$P$10</f>
        <v>0.3055555555555556</v>
      </c>
      <c r="D48" s="5">
        <f t="shared" si="6"/>
        <v>0.7674319606386222</v>
      </c>
    </row>
    <row r="49" ht="13.5" thickBot="1"/>
    <row r="50" spans="2:4" ht="13.5" thickBot="1">
      <c r="B50" s="29" t="s">
        <v>32</v>
      </c>
      <c r="C50" s="28"/>
      <c r="D50" s="26" t="s">
        <v>21</v>
      </c>
    </row>
    <row r="51" spans="2:4" ht="13.5" thickBot="1">
      <c r="B51" s="30"/>
      <c r="C51" s="28" t="s">
        <v>18</v>
      </c>
      <c r="D51" s="26" t="s">
        <v>22</v>
      </c>
    </row>
    <row r="52" spans="2:4" ht="13.5" thickBot="1">
      <c r="B52" s="30"/>
      <c r="C52" s="28" t="s">
        <v>7</v>
      </c>
      <c r="D52" s="27" t="s">
        <v>20</v>
      </c>
    </row>
    <row r="53" spans="2:4" ht="13.5" thickBot="1">
      <c r="B53" s="29" t="s">
        <v>48</v>
      </c>
      <c r="C53" s="31" t="s">
        <v>19</v>
      </c>
      <c r="D53" s="50" t="str">
        <f>+"In "&amp;TEXT($C$5,"#0")&amp;" Tries"</f>
        <v>In 4 Tries</v>
      </c>
    </row>
    <row r="54" spans="2:4" ht="12.75">
      <c r="B54" s="34" t="s">
        <v>36</v>
      </c>
      <c r="C54" s="32">
        <f>$P$5</f>
        <v>0.027777777777777776</v>
      </c>
      <c r="D54" s="4">
        <f aca="true" t="shared" si="7" ref="D54:D59">1-(1-C54)^$C$5</f>
        <v>0.10656661998933104</v>
      </c>
    </row>
    <row r="55" spans="2:4" ht="14.25">
      <c r="B55" s="34" t="s">
        <v>37</v>
      </c>
      <c r="C55" s="32">
        <f>$P$6</f>
        <v>0.08333333333333333</v>
      </c>
      <c r="D55" s="4">
        <f t="shared" si="7"/>
        <v>0.2939332561728397</v>
      </c>
    </row>
    <row r="56" spans="2:4" ht="14.25">
      <c r="B56" s="34" t="s">
        <v>38</v>
      </c>
      <c r="C56" s="32">
        <f>$P$7</f>
        <v>0.1388888888888889</v>
      </c>
      <c r="D56" s="4">
        <f t="shared" si="7"/>
        <v>0.4501594412056087</v>
      </c>
    </row>
    <row r="57" spans="2:4" ht="14.25">
      <c r="B57" s="34" t="s">
        <v>39</v>
      </c>
      <c r="C57" s="32">
        <f>$P$8</f>
        <v>0.19444444444444445</v>
      </c>
      <c r="D57" s="4">
        <f t="shared" si="7"/>
        <v>0.57890315405426</v>
      </c>
    </row>
    <row r="58" spans="2:4" ht="14.25">
      <c r="B58" s="34" t="s">
        <v>40</v>
      </c>
      <c r="C58" s="32">
        <f>$P$9</f>
        <v>0.25</v>
      </c>
      <c r="D58" s="4">
        <f t="shared" si="7"/>
        <v>0.68359375</v>
      </c>
    </row>
    <row r="59" spans="2:4" ht="15" thickBot="1">
      <c r="B59" s="35" t="s">
        <v>41</v>
      </c>
      <c r="C59" s="33">
        <f>$P$10</f>
        <v>0.3055555555555556</v>
      </c>
      <c r="D59" s="5">
        <f t="shared" si="7"/>
        <v>0.7674319606386222</v>
      </c>
    </row>
  </sheetData>
  <mergeCells count="1">
    <mergeCell ref="G7:K8"/>
  </mergeCells>
  <dataValidations count="2">
    <dataValidation type="list" allowBlank="1" showInputMessage="1" showErrorMessage="1" sqref="C6">
      <formula1>$R$5:$R$6</formula1>
    </dataValidation>
    <dataValidation type="list" allowBlank="1" showInputMessage="1" showErrorMessage="1" sqref="C7">
      <formula1>$S$5:$S$9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40"/>
  <sheetViews>
    <sheetView workbookViewId="0" topLeftCell="A2">
      <selection activeCell="A2" sqref="A2"/>
    </sheetView>
  </sheetViews>
  <sheetFormatPr defaultColWidth="9.140625" defaultRowHeight="12.75"/>
  <cols>
    <col min="2" max="2" width="26.28125" style="0" bestFit="1" customWidth="1"/>
    <col min="3" max="7" width="8.7109375" style="0" customWidth="1"/>
    <col min="8" max="8" width="63.421875" style="0" customWidth="1"/>
    <col min="9" max="10" width="7.7109375" style="0" hidden="1" customWidth="1"/>
    <col min="11" max="11" width="11.140625" style="0" hidden="1" customWidth="1"/>
    <col min="12" max="13" width="0" style="0" hidden="1" customWidth="1"/>
    <col min="14" max="14" width="20.421875" style="0" hidden="1" customWidth="1"/>
    <col min="15" max="16" width="0" style="0" hidden="1" customWidth="1"/>
  </cols>
  <sheetData>
    <row r="2" spans="2:3" ht="16.5" thickBot="1">
      <c r="B2" s="8" t="s">
        <v>69</v>
      </c>
      <c r="C2" t="s">
        <v>222</v>
      </c>
    </row>
    <row r="3" spans="9:16" ht="13.5" thickBot="1">
      <c r="I3" s="10" t="s">
        <v>1</v>
      </c>
      <c r="J3" s="11" t="str">
        <f>+I3</f>
        <v>Die Roll</v>
      </c>
      <c r="K3" s="11"/>
      <c r="M3" s="11"/>
      <c r="N3" s="11"/>
      <c r="O3" s="11" t="s">
        <v>3</v>
      </c>
      <c r="P3" s="11" t="s">
        <v>1</v>
      </c>
    </row>
    <row r="4" spans="2:16" ht="13.5" thickBot="1">
      <c r="B4" s="15" t="s">
        <v>28</v>
      </c>
      <c r="C4" s="6"/>
      <c r="I4" s="18" t="s">
        <v>0</v>
      </c>
      <c r="J4" s="19" t="s">
        <v>2</v>
      </c>
      <c r="K4" s="19" t="s">
        <v>8</v>
      </c>
      <c r="M4" s="12" t="s">
        <v>27</v>
      </c>
      <c r="N4" s="25" t="s">
        <v>26</v>
      </c>
      <c r="O4" s="12" t="s">
        <v>4</v>
      </c>
      <c r="P4" s="12" t="s">
        <v>65</v>
      </c>
    </row>
    <row r="5" spans="2:16" ht="12.75">
      <c r="B5" s="3" t="s">
        <v>70</v>
      </c>
      <c r="C5" s="17">
        <v>3</v>
      </c>
      <c r="E5" s="22"/>
      <c r="F5" t="s">
        <v>71</v>
      </c>
      <c r="I5" s="1">
        <v>1</v>
      </c>
      <c r="J5" s="1">
        <v>1</v>
      </c>
      <c r="K5" s="1">
        <f aca="true" t="shared" si="0" ref="K5:K40">IF($C$6=1,I5+$C$7,MAX(I5:J5)+$C$7)</f>
        <v>1</v>
      </c>
      <c r="M5" s="20">
        <f>(COUNTIF(K$5:K$40,1)+COUNTIF(K$5:K$40,0)+COUNTIF(K$5:K$40,-1))/36</f>
        <v>0.16666666666666666</v>
      </c>
      <c r="N5" s="22" t="s">
        <v>24</v>
      </c>
      <c r="O5" s="9">
        <v>1</v>
      </c>
      <c r="P5" s="24">
        <v>-2</v>
      </c>
    </row>
    <row r="6" spans="2:16" ht="12.75">
      <c r="B6" s="3" t="s">
        <v>72</v>
      </c>
      <c r="C6" s="17">
        <v>1</v>
      </c>
      <c r="I6" s="1">
        <v>1</v>
      </c>
      <c r="J6" s="1">
        <v>2</v>
      </c>
      <c r="K6" s="1">
        <f t="shared" si="0"/>
        <v>1</v>
      </c>
      <c r="M6" s="20">
        <f>COUNTIF(K$5:K$40,2)/36</f>
        <v>0.16666666666666666</v>
      </c>
      <c r="N6" s="22" t="s">
        <v>9</v>
      </c>
      <c r="O6" s="9">
        <v>2</v>
      </c>
      <c r="P6" s="24">
        <v>-1</v>
      </c>
    </row>
    <row r="7" spans="2:16" ht="12.75">
      <c r="B7" s="3" t="s">
        <v>23</v>
      </c>
      <c r="C7" s="23">
        <v>0</v>
      </c>
      <c r="D7" s="21"/>
      <c r="E7" s="48"/>
      <c r="F7" t="s">
        <v>73</v>
      </c>
      <c r="G7" s="21"/>
      <c r="I7" s="1">
        <v>1</v>
      </c>
      <c r="J7" s="1">
        <v>3</v>
      </c>
      <c r="K7" s="1">
        <f t="shared" si="0"/>
        <v>1</v>
      </c>
      <c r="M7" s="20">
        <f>COUNTIF(K$5:K$40,3)/36</f>
        <v>0.16666666666666666</v>
      </c>
      <c r="N7" s="22" t="s">
        <v>10</v>
      </c>
      <c r="P7" s="24">
        <v>0</v>
      </c>
    </row>
    <row r="8" spans="2:16" ht="13.5" thickBot="1">
      <c r="B8" s="13"/>
      <c r="C8" s="14"/>
      <c r="I8" s="1">
        <v>1</v>
      </c>
      <c r="J8" s="1">
        <v>4</v>
      </c>
      <c r="K8" s="1">
        <f t="shared" si="0"/>
        <v>1</v>
      </c>
      <c r="M8" s="20">
        <f>COUNTIF(K$5:K$40,4)/36</f>
        <v>0.16666666666666666</v>
      </c>
      <c r="N8" s="22" t="s">
        <v>11</v>
      </c>
      <c r="P8" s="24">
        <v>1</v>
      </c>
    </row>
    <row r="9" spans="9:16" ht="13.5" thickBot="1">
      <c r="I9" s="1">
        <v>1</v>
      </c>
      <c r="J9" s="1">
        <v>5</v>
      </c>
      <c r="K9" s="1">
        <f t="shared" si="0"/>
        <v>1</v>
      </c>
      <c r="M9" s="20">
        <f>COUNTIF(K$5:K$40,5)/36</f>
        <v>0.16666666666666666</v>
      </c>
      <c r="N9" s="22" t="s">
        <v>12</v>
      </c>
      <c r="P9" s="24">
        <v>2</v>
      </c>
    </row>
    <row r="10" spans="2:14" ht="12.75">
      <c r="B10" s="15" t="s">
        <v>57</v>
      </c>
      <c r="C10" s="39"/>
      <c r="D10" s="39"/>
      <c r="E10" s="39"/>
      <c r="F10" s="39"/>
      <c r="G10" s="16"/>
      <c r="I10" s="1">
        <v>1</v>
      </c>
      <c r="J10" s="1">
        <v>6</v>
      </c>
      <c r="K10" s="1">
        <f t="shared" si="0"/>
        <v>1</v>
      </c>
      <c r="M10" s="20">
        <f>(COUNTIF(K$5:K$40,6)+COUNTIF(K$5:K$40,7)+COUNTIF(K$5:K$40,8))/36</f>
        <v>0.16666666666666666</v>
      </c>
      <c r="N10" s="22" t="s">
        <v>25</v>
      </c>
    </row>
    <row r="11" spans="2:11" ht="12.75">
      <c r="B11" s="53"/>
      <c r="C11" s="54"/>
      <c r="D11" s="54"/>
      <c r="E11" s="54"/>
      <c r="F11" s="54"/>
      <c r="G11" s="55"/>
      <c r="I11" s="1">
        <f aca="true" t="shared" si="1" ref="I11:I40">+I5+1</f>
        <v>2</v>
      </c>
      <c r="J11" s="1">
        <f>+J5</f>
        <v>1</v>
      </c>
      <c r="K11" s="1">
        <f t="shared" si="0"/>
        <v>2</v>
      </c>
    </row>
    <row r="12" spans="2:11" ht="12.75">
      <c r="B12" s="53" t="s">
        <v>48</v>
      </c>
      <c r="C12" s="19" t="s">
        <v>74</v>
      </c>
      <c r="D12" s="19" t="s">
        <v>75</v>
      </c>
      <c r="E12" s="19" t="s">
        <v>76</v>
      </c>
      <c r="F12" s="19" t="s">
        <v>77</v>
      </c>
      <c r="G12" s="56" t="s">
        <v>78</v>
      </c>
      <c r="I12" s="1">
        <f t="shared" si="1"/>
        <v>2</v>
      </c>
      <c r="J12" s="1">
        <f aca="true" t="shared" si="2" ref="J12:J40">+J6</f>
        <v>2</v>
      </c>
      <c r="K12" s="1">
        <f t="shared" si="0"/>
        <v>2</v>
      </c>
    </row>
    <row r="13" spans="2:11" ht="12.75">
      <c r="B13" s="3" t="s">
        <v>79</v>
      </c>
      <c r="C13" s="57">
        <f>+M5</f>
        <v>0.16666666666666666</v>
      </c>
      <c r="D13" s="57">
        <f>+M8</f>
        <v>0.16666666666666666</v>
      </c>
      <c r="E13" s="57">
        <f>+D13*$M$10+$M$5*F13</f>
        <v>0.027777777777777776</v>
      </c>
      <c r="F13" s="57">
        <f>+$M$5*G13</f>
        <v>0</v>
      </c>
      <c r="G13" s="58">
        <v>0</v>
      </c>
      <c r="I13" s="1">
        <f t="shared" si="1"/>
        <v>2</v>
      </c>
      <c r="J13" s="1">
        <f t="shared" si="2"/>
        <v>3</v>
      </c>
      <c r="K13" s="1">
        <f t="shared" si="0"/>
        <v>2</v>
      </c>
    </row>
    <row r="14" spans="2:11" ht="12.75">
      <c r="B14" s="3" t="s">
        <v>80</v>
      </c>
      <c r="C14" s="57">
        <f>+M6</f>
        <v>0.16666666666666666</v>
      </c>
      <c r="D14" s="57">
        <f>+M9</f>
        <v>0.16666666666666666</v>
      </c>
      <c r="E14" s="57">
        <f>+D14*$M$10+$M$5*F14</f>
        <v>0.027777777777777776</v>
      </c>
      <c r="F14" s="57">
        <f>+$M$5*G14</f>
        <v>0</v>
      </c>
      <c r="G14" s="58">
        <v>0</v>
      </c>
      <c r="I14" s="1">
        <f t="shared" si="1"/>
        <v>2</v>
      </c>
      <c r="J14" s="1">
        <f t="shared" si="2"/>
        <v>4</v>
      </c>
      <c r="K14" s="1">
        <f t="shared" si="0"/>
        <v>2</v>
      </c>
    </row>
    <row r="15" spans="2:11" ht="12.75">
      <c r="B15" s="3" t="s">
        <v>81</v>
      </c>
      <c r="C15" s="57">
        <f>SUM(M7:M10)</f>
        <v>0.6666666666666666</v>
      </c>
      <c r="D15" s="57">
        <f>+M10</f>
        <v>0.16666666666666666</v>
      </c>
      <c r="E15" s="57">
        <f>+D15*$M$10+$M$5*F15</f>
        <v>0.027777777777777776</v>
      </c>
      <c r="F15" s="57">
        <f>+$M$5*G15</f>
        <v>0</v>
      </c>
      <c r="G15" s="58">
        <v>0</v>
      </c>
      <c r="I15" s="1">
        <f t="shared" si="1"/>
        <v>2</v>
      </c>
      <c r="J15" s="1">
        <f t="shared" si="2"/>
        <v>5</v>
      </c>
      <c r="K15" s="1">
        <f t="shared" si="0"/>
        <v>2</v>
      </c>
    </row>
    <row r="16" spans="2:11" ht="12.75">
      <c r="B16" s="3" t="s">
        <v>82</v>
      </c>
      <c r="C16" s="57">
        <v>0</v>
      </c>
      <c r="D16" s="57">
        <f>+M6+M7</f>
        <v>0.3333333333333333</v>
      </c>
      <c r="E16" s="57">
        <f>+D16*$M$10+M9+M8+$M$5*F16</f>
        <v>0.41666666666666663</v>
      </c>
      <c r="F16" s="57">
        <f>+M10+$M$5*G16</f>
        <v>0.16666666666666666</v>
      </c>
      <c r="G16" s="58">
        <v>0</v>
      </c>
      <c r="I16" s="1">
        <f t="shared" si="1"/>
        <v>2</v>
      </c>
      <c r="J16" s="1">
        <f t="shared" si="2"/>
        <v>6</v>
      </c>
      <c r="K16" s="1">
        <f t="shared" si="0"/>
        <v>2</v>
      </c>
    </row>
    <row r="17" spans="2:11" ht="12.75">
      <c r="B17" s="3" t="s">
        <v>83</v>
      </c>
      <c r="C17" s="57">
        <v>0</v>
      </c>
      <c r="D17" s="57">
        <f>+M5</f>
        <v>0.16666666666666666</v>
      </c>
      <c r="E17" s="57">
        <f>+D17*$M$10+M7+$M$5*F17</f>
        <v>0.23148148148148145</v>
      </c>
      <c r="F17" s="57">
        <f>+M9+$M$5*G17</f>
        <v>0.2222222222222222</v>
      </c>
      <c r="G17" s="58">
        <f>+M9+M10</f>
        <v>0.3333333333333333</v>
      </c>
      <c r="I17" s="1">
        <f t="shared" si="1"/>
        <v>3</v>
      </c>
      <c r="J17" s="1">
        <f t="shared" si="2"/>
        <v>1</v>
      </c>
      <c r="K17" s="1">
        <f t="shared" si="0"/>
        <v>3</v>
      </c>
    </row>
    <row r="18" spans="2:11" ht="12.75">
      <c r="B18" s="3" t="s">
        <v>84</v>
      </c>
      <c r="C18" s="57">
        <v>0</v>
      </c>
      <c r="D18" s="57">
        <v>0</v>
      </c>
      <c r="E18" s="57">
        <f>+M6+D18*$M$10+$M$5*F18</f>
        <v>0.19907407407407407</v>
      </c>
      <c r="F18" s="57">
        <f>+M8+$M$5*G18</f>
        <v>0.19444444444444442</v>
      </c>
      <c r="G18" s="58">
        <f>+M8</f>
        <v>0.16666666666666666</v>
      </c>
      <c r="I18" s="1">
        <f t="shared" si="1"/>
        <v>3</v>
      </c>
      <c r="J18" s="1">
        <f t="shared" si="2"/>
        <v>2</v>
      </c>
      <c r="K18" s="1">
        <f t="shared" si="0"/>
        <v>3</v>
      </c>
    </row>
    <row r="19" spans="2:11" ht="12.75">
      <c r="B19" s="3" t="s">
        <v>85</v>
      </c>
      <c r="C19" s="57">
        <v>0</v>
      </c>
      <c r="D19" s="57">
        <v>0</v>
      </c>
      <c r="E19" s="57">
        <f>+D19*$M$10+$M$5*F19</f>
        <v>0.06018518518518518</v>
      </c>
      <c r="F19" s="57">
        <f>+M7+M6+$M$5*G19</f>
        <v>0.3611111111111111</v>
      </c>
      <c r="G19" s="58">
        <f>+M7</f>
        <v>0.16666666666666666</v>
      </c>
      <c r="I19" s="1">
        <f t="shared" si="1"/>
        <v>3</v>
      </c>
      <c r="J19" s="1">
        <f t="shared" si="2"/>
        <v>3</v>
      </c>
      <c r="K19" s="1">
        <f t="shared" si="0"/>
        <v>3</v>
      </c>
    </row>
    <row r="20" spans="2:11" ht="12.75">
      <c r="B20" s="3" t="s">
        <v>86</v>
      </c>
      <c r="C20" s="57">
        <v>0</v>
      </c>
      <c r="D20" s="57">
        <v>0</v>
      </c>
      <c r="E20" s="57">
        <f>+D20*$M$10+$M$5*F20</f>
        <v>0.004629629629629629</v>
      </c>
      <c r="F20" s="57">
        <f>+$M$5*G20</f>
        <v>0.027777777777777776</v>
      </c>
      <c r="G20" s="58">
        <f>+M6</f>
        <v>0.16666666666666666</v>
      </c>
      <c r="I20" s="1">
        <f t="shared" si="1"/>
        <v>3</v>
      </c>
      <c r="J20" s="1">
        <f t="shared" si="2"/>
        <v>4</v>
      </c>
      <c r="K20" s="1">
        <f t="shared" si="0"/>
        <v>3</v>
      </c>
    </row>
    <row r="21" spans="2:11" ht="13.5" thickBot="1">
      <c r="B21" s="2" t="s">
        <v>87</v>
      </c>
      <c r="C21" s="59">
        <v>0</v>
      </c>
      <c r="D21" s="59">
        <v>0</v>
      </c>
      <c r="E21" s="59">
        <f>+D21*$M$10+$M$5*F21</f>
        <v>0.004629629629629629</v>
      </c>
      <c r="F21" s="59">
        <f>+$M$5*G21</f>
        <v>0.027777777777777776</v>
      </c>
      <c r="G21" s="60">
        <f>+M5</f>
        <v>0.16666666666666666</v>
      </c>
      <c r="I21" s="1">
        <f t="shared" si="1"/>
        <v>3</v>
      </c>
      <c r="J21" s="1">
        <f t="shared" si="2"/>
        <v>5</v>
      </c>
      <c r="K21" s="1">
        <f t="shared" si="0"/>
        <v>3</v>
      </c>
    </row>
    <row r="22" spans="3:11" ht="13.5" thickBot="1">
      <c r="C22" s="61"/>
      <c r="D22" s="61"/>
      <c r="E22" s="61"/>
      <c r="F22" s="62"/>
      <c r="G22" s="61"/>
      <c r="I22" s="1">
        <f t="shared" si="1"/>
        <v>3</v>
      </c>
      <c r="J22" s="1">
        <f t="shared" si="2"/>
        <v>6</v>
      </c>
      <c r="K22" s="1">
        <f t="shared" si="0"/>
        <v>3</v>
      </c>
    </row>
    <row r="23" spans="2:11" ht="12.75">
      <c r="B23" s="15" t="str">
        <f>"Chance for One Success after "&amp;TEXT(C5,"0")&amp;" attempts"</f>
        <v>Chance for One Success after 3 attempts</v>
      </c>
      <c r="C23" s="63"/>
      <c r="D23" s="39"/>
      <c r="E23" s="39"/>
      <c r="F23" s="39"/>
      <c r="G23" s="16"/>
      <c r="I23" s="1">
        <f t="shared" si="1"/>
        <v>4</v>
      </c>
      <c r="J23" s="1">
        <f t="shared" si="2"/>
        <v>1</v>
      </c>
      <c r="K23" s="1">
        <f t="shared" si="0"/>
        <v>4</v>
      </c>
    </row>
    <row r="24" spans="2:11" ht="12.75">
      <c r="B24" s="53"/>
      <c r="C24" s="54"/>
      <c r="D24" s="54"/>
      <c r="E24" s="54"/>
      <c r="F24" s="54"/>
      <c r="G24" s="55"/>
      <c r="I24" s="1">
        <f t="shared" si="1"/>
        <v>4</v>
      </c>
      <c r="J24" s="1">
        <f t="shared" si="2"/>
        <v>2</v>
      </c>
      <c r="K24" s="1">
        <f t="shared" si="0"/>
        <v>4</v>
      </c>
    </row>
    <row r="25" spans="2:11" ht="12.75">
      <c r="B25" s="53" t="s">
        <v>48</v>
      </c>
      <c r="C25" s="19" t="s">
        <v>74</v>
      </c>
      <c r="D25" s="19" t="s">
        <v>75</v>
      </c>
      <c r="E25" s="19" t="s">
        <v>76</v>
      </c>
      <c r="F25" s="19" t="s">
        <v>77</v>
      </c>
      <c r="G25" s="56" t="s">
        <v>78</v>
      </c>
      <c r="I25" s="1">
        <f t="shared" si="1"/>
        <v>4</v>
      </c>
      <c r="J25" s="1">
        <f t="shared" si="2"/>
        <v>3</v>
      </c>
      <c r="K25" s="1">
        <f t="shared" si="0"/>
        <v>4</v>
      </c>
    </row>
    <row r="26" spans="2:11" ht="12.75">
      <c r="B26" s="3" t="s">
        <v>79</v>
      </c>
      <c r="C26" s="57">
        <f aca="true" t="shared" si="3" ref="C26:G34">1-(1-C13)^$C$5</f>
        <v>0.42129629629629617</v>
      </c>
      <c r="D26" s="57">
        <f t="shared" si="3"/>
        <v>0.42129629629629617</v>
      </c>
      <c r="E26" s="57">
        <f t="shared" si="3"/>
        <v>0.08103995198902614</v>
      </c>
      <c r="F26" s="57">
        <f t="shared" si="3"/>
        <v>0</v>
      </c>
      <c r="G26" s="58">
        <f t="shared" si="3"/>
        <v>0</v>
      </c>
      <c r="I26" s="1">
        <f t="shared" si="1"/>
        <v>4</v>
      </c>
      <c r="J26" s="1">
        <f t="shared" si="2"/>
        <v>4</v>
      </c>
      <c r="K26" s="1">
        <f t="shared" si="0"/>
        <v>4</v>
      </c>
    </row>
    <row r="27" spans="2:11" ht="12.75">
      <c r="B27" s="3" t="s">
        <v>80</v>
      </c>
      <c r="C27" s="57">
        <f t="shared" si="3"/>
        <v>0.42129629629629617</v>
      </c>
      <c r="D27" s="57">
        <f t="shared" si="3"/>
        <v>0.42129629629629617</v>
      </c>
      <c r="E27" s="57">
        <f t="shared" si="3"/>
        <v>0.08103995198902614</v>
      </c>
      <c r="F27" s="57">
        <f t="shared" si="3"/>
        <v>0</v>
      </c>
      <c r="G27" s="58">
        <f t="shared" si="3"/>
        <v>0</v>
      </c>
      <c r="I27" s="1">
        <f t="shared" si="1"/>
        <v>4</v>
      </c>
      <c r="J27" s="1">
        <f t="shared" si="2"/>
        <v>5</v>
      </c>
      <c r="K27" s="1">
        <f t="shared" si="0"/>
        <v>4</v>
      </c>
    </row>
    <row r="28" spans="2:11" ht="12.75">
      <c r="B28" s="3" t="s">
        <v>81</v>
      </c>
      <c r="C28" s="57">
        <f t="shared" si="3"/>
        <v>0.9629629629629629</v>
      </c>
      <c r="D28" s="57">
        <f t="shared" si="3"/>
        <v>0.42129629629629617</v>
      </c>
      <c r="E28" s="57">
        <f t="shared" si="3"/>
        <v>0.08103995198902614</v>
      </c>
      <c r="F28" s="57">
        <f t="shared" si="3"/>
        <v>0</v>
      </c>
      <c r="G28" s="58">
        <f t="shared" si="3"/>
        <v>0</v>
      </c>
      <c r="I28" s="1">
        <f t="shared" si="1"/>
        <v>4</v>
      </c>
      <c r="J28" s="1">
        <f t="shared" si="2"/>
        <v>6</v>
      </c>
      <c r="K28" s="1">
        <f t="shared" si="0"/>
        <v>4</v>
      </c>
    </row>
    <row r="29" spans="2:11" ht="12.75">
      <c r="B29" s="3" t="s">
        <v>82</v>
      </c>
      <c r="C29" s="57">
        <f t="shared" si="3"/>
        <v>0</v>
      </c>
      <c r="D29" s="57">
        <f t="shared" si="3"/>
        <v>0.7037037037037036</v>
      </c>
      <c r="E29" s="57">
        <f t="shared" si="3"/>
        <v>0.8015046296296295</v>
      </c>
      <c r="F29" s="57">
        <f t="shared" si="3"/>
        <v>0.42129629629629617</v>
      </c>
      <c r="G29" s="58">
        <f t="shared" si="3"/>
        <v>0</v>
      </c>
      <c r="I29" s="1">
        <f t="shared" si="1"/>
        <v>5</v>
      </c>
      <c r="J29" s="1">
        <f t="shared" si="2"/>
        <v>1</v>
      </c>
      <c r="K29" s="1">
        <f t="shared" si="0"/>
        <v>5</v>
      </c>
    </row>
    <row r="30" spans="2:11" ht="12.75">
      <c r="B30" s="3" t="s">
        <v>83</v>
      </c>
      <c r="C30" s="57">
        <f t="shared" si="3"/>
        <v>0</v>
      </c>
      <c r="D30" s="57">
        <f t="shared" si="3"/>
        <v>0.42129629629629617</v>
      </c>
      <c r="E30" s="57">
        <f t="shared" si="3"/>
        <v>0.5460970444038</v>
      </c>
      <c r="F30" s="57">
        <f t="shared" si="3"/>
        <v>0.5294924554183813</v>
      </c>
      <c r="G30" s="58">
        <f t="shared" si="3"/>
        <v>0.7037037037037036</v>
      </c>
      <c r="I30" s="1">
        <f t="shared" si="1"/>
        <v>5</v>
      </c>
      <c r="J30" s="1">
        <f t="shared" si="2"/>
        <v>2</v>
      </c>
      <c r="K30" s="1">
        <f t="shared" si="0"/>
        <v>5</v>
      </c>
    </row>
    <row r="31" spans="2:11" ht="12.75">
      <c r="B31" s="3" t="s">
        <v>84</v>
      </c>
      <c r="C31" s="57">
        <f t="shared" si="3"/>
        <v>0</v>
      </c>
      <c r="D31" s="57">
        <f t="shared" si="3"/>
        <v>0</v>
      </c>
      <c r="E31" s="57">
        <f t="shared" si="3"/>
        <v>0.48622016381522126</v>
      </c>
      <c r="F31" s="57">
        <f t="shared" si="3"/>
        <v>0.4772590877914952</v>
      </c>
      <c r="G31" s="58">
        <f t="shared" si="3"/>
        <v>0.42129629629629617</v>
      </c>
      <c r="I31" s="1">
        <f t="shared" si="1"/>
        <v>5</v>
      </c>
      <c r="J31" s="1">
        <f t="shared" si="2"/>
        <v>3</v>
      </c>
      <c r="K31" s="1">
        <f t="shared" si="0"/>
        <v>5</v>
      </c>
    </row>
    <row r="32" spans="2:11" ht="12.75">
      <c r="B32" s="3" t="s">
        <v>85</v>
      </c>
      <c r="C32" s="57">
        <f t="shared" si="3"/>
        <v>0</v>
      </c>
      <c r="D32" s="57">
        <f t="shared" si="3"/>
        <v>0</v>
      </c>
      <c r="E32" s="57">
        <f t="shared" si="3"/>
        <v>0.16990679218742066</v>
      </c>
      <c r="F32" s="57">
        <f t="shared" si="3"/>
        <v>0.7392189643347051</v>
      </c>
      <c r="G32" s="58">
        <f t="shared" si="3"/>
        <v>0.42129629629629617</v>
      </c>
      <c r="I32" s="1">
        <f t="shared" si="1"/>
        <v>5</v>
      </c>
      <c r="J32" s="1">
        <f t="shared" si="2"/>
        <v>4</v>
      </c>
      <c r="K32" s="1">
        <f t="shared" si="0"/>
        <v>5</v>
      </c>
    </row>
    <row r="33" spans="2:11" ht="12.75">
      <c r="B33" s="3" t="s">
        <v>86</v>
      </c>
      <c r="C33" s="57">
        <f t="shared" si="3"/>
        <v>0</v>
      </c>
      <c r="D33" s="57">
        <f t="shared" si="3"/>
        <v>0</v>
      </c>
      <c r="E33" s="57">
        <f t="shared" si="3"/>
        <v>0.013824687706396444</v>
      </c>
      <c r="F33" s="57">
        <f t="shared" si="3"/>
        <v>0.08103995198902614</v>
      </c>
      <c r="G33" s="58">
        <f t="shared" si="3"/>
        <v>0.42129629629629617</v>
      </c>
      <c r="I33" s="1">
        <f t="shared" si="1"/>
        <v>5</v>
      </c>
      <c r="J33" s="1">
        <f t="shared" si="2"/>
        <v>5</v>
      </c>
      <c r="K33" s="1">
        <f t="shared" si="0"/>
        <v>5</v>
      </c>
    </row>
    <row r="34" spans="2:11" ht="13.5" thickBot="1">
      <c r="B34" s="2" t="s">
        <v>87</v>
      </c>
      <c r="C34" s="59">
        <f t="shared" si="3"/>
        <v>0</v>
      </c>
      <c r="D34" s="59">
        <f t="shared" si="3"/>
        <v>0</v>
      </c>
      <c r="E34" s="59">
        <f t="shared" si="3"/>
        <v>0.013824687706396444</v>
      </c>
      <c r="F34" s="59">
        <f t="shared" si="3"/>
        <v>0.08103995198902614</v>
      </c>
      <c r="G34" s="60">
        <f t="shared" si="3"/>
        <v>0.42129629629629617</v>
      </c>
      <c r="I34" s="1">
        <f t="shared" si="1"/>
        <v>5</v>
      </c>
      <c r="J34" s="1">
        <f t="shared" si="2"/>
        <v>6</v>
      </c>
      <c r="K34" s="1">
        <f t="shared" si="0"/>
        <v>5</v>
      </c>
    </row>
    <row r="35" spans="9:11" ht="12.75">
      <c r="I35" s="1">
        <f t="shared" si="1"/>
        <v>6</v>
      </c>
      <c r="J35" s="1">
        <f t="shared" si="2"/>
        <v>1</v>
      </c>
      <c r="K35" s="1">
        <f t="shared" si="0"/>
        <v>6</v>
      </c>
    </row>
    <row r="36" spans="9:11" ht="12.75">
      <c r="I36" s="1">
        <f t="shared" si="1"/>
        <v>6</v>
      </c>
      <c r="J36" s="1">
        <f t="shared" si="2"/>
        <v>2</v>
      </c>
      <c r="K36" s="1">
        <f t="shared" si="0"/>
        <v>6</v>
      </c>
    </row>
    <row r="37" spans="9:11" ht="12.75">
      <c r="I37" s="1">
        <f t="shared" si="1"/>
        <v>6</v>
      </c>
      <c r="J37" s="1">
        <f t="shared" si="2"/>
        <v>3</v>
      </c>
      <c r="K37" s="1">
        <f t="shared" si="0"/>
        <v>6</v>
      </c>
    </row>
    <row r="38" spans="9:11" ht="12.75">
      <c r="I38" s="1">
        <f t="shared" si="1"/>
        <v>6</v>
      </c>
      <c r="J38" s="1">
        <f t="shared" si="2"/>
        <v>4</v>
      </c>
      <c r="K38" s="1">
        <f t="shared" si="0"/>
        <v>6</v>
      </c>
    </row>
    <row r="39" spans="9:11" ht="12.75">
      <c r="I39" s="1">
        <f t="shared" si="1"/>
        <v>6</v>
      </c>
      <c r="J39" s="1">
        <f t="shared" si="2"/>
        <v>5</v>
      </c>
      <c r="K39" s="1">
        <f t="shared" si="0"/>
        <v>6</v>
      </c>
    </row>
    <row r="40" spans="9:11" ht="12.75">
      <c r="I40" s="1">
        <f t="shared" si="1"/>
        <v>6</v>
      </c>
      <c r="J40" s="1">
        <f t="shared" si="2"/>
        <v>6</v>
      </c>
      <c r="K40" s="1">
        <f t="shared" si="0"/>
        <v>6</v>
      </c>
    </row>
  </sheetData>
  <dataValidations count="2">
    <dataValidation type="list" allowBlank="1" showInputMessage="1" showErrorMessage="1" sqref="C6">
      <formula1>$O$5:$O$6</formula1>
    </dataValidation>
    <dataValidation type="list" allowBlank="1" showInputMessage="1" showErrorMessage="1" sqref="C7">
      <formula1>$P$5:$P$9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41"/>
  <sheetViews>
    <sheetView workbookViewId="0" topLeftCell="A1">
      <selection activeCell="A1" sqref="A1"/>
    </sheetView>
  </sheetViews>
  <sheetFormatPr defaultColWidth="9.140625" defaultRowHeight="12.75"/>
  <cols>
    <col min="2" max="2" width="26.28125" style="0" bestFit="1" customWidth="1"/>
    <col min="3" max="3" width="8.7109375" style="0" customWidth="1"/>
    <col min="4" max="4" width="12.421875" style="0" bestFit="1" customWidth="1"/>
    <col min="5" max="5" width="10.8515625" style="0" customWidth="1"/>
    <col min="6" max="7" width="7.7109375" style="0" hidden="1" customWidth="1"/>
    <col min="8" max="8" width="11.140625" style="0" hidden="1" customWidth="1"/>
    <col min="9" max="10" width="0" style="0" hidden="1" customWidth="1"/>
    <col min="11" max="11" width="20.421875" style="0" hidden="1" customWidth="1"/>
    <col min="12" max="17" width="0" style="0" hidden="1" customWidth="1"/>
  </cols>
  <sheetData>
    <row r="2" spans="2:3" ht="16.5" thickBot="1">
      <c r="B2" s="8" t="s">
        <v>88</v>
      </c>
      <c r="C2" t="s">
        <v>222</v>
      </c>
    </row>
    <row r="3" spans="6:16" ht="13.5" thickBot="1">
      <c r="F3" s="10" t="s">
        <v>1</v>
      </c>
      <c r="G3" s="11" t="str">
        <f>+F3</f>
        <v>Die Roll</v>
      </c>
      <c r="H3" s="11"/>
      <c r="J3" s="11"/>
      <c r="K3" s="11"/>
      <c r="L3" s="11" t="s">
        <v>3</v>
      </c>
      <c r="M3" s="11" t="s">
        <v>1</v>
      </c>
      <c r="N3" s="11" t="s">
        <v>101</v>
      </c>
      <c r="O3" s="11" t="s">
        <v>102</v>
      </c>
      <c r="P3" s="11" t="s">
        <v>103</v>
      </c>
    </row>
    <row r="4" spans="2:18" ht="13.5" thickBot="1">
      <c r="B4" s="15" t="s">
        <v>28</v>
      </c>
      <c r="C4" s="6"/>
      <c r="E4" s="22"/>
      <c r="F4" s="19" t="s">
        <v>0</v>
      </c>
      <c r="G4" s="19" t="s">
        <v>2</v>
      </c>
      <c r="H4" s="19" t="s">
        <v>8</v>
      </c>
      <c r="J4" s="12" t="s">
        <v>27</v>
      </c>
      <c r="K4" s="25" t="s">
        <v>26</v>
      </c>
      <c r="L4" s="12" t="s">
        <v>4</v>
      </c>
      <c r="M4" s="12" t="s">
        <v>65</v>
      </c>
      <c r="N4" s="12" t="s">
        <v>104</v>
      </c>
      <c r="O4" s="12" t="s">
        <v>105</v>
      </c>
      <c r="P4" s="12" t="s">
        <v>106</v>
      </c>
      <c r="R4" t="s">
        <v>71</v>
      </c>
    </row>
    <row r="5" spans="2:16" ht="12.75">
      <c r="B5" s="3" t="s">
        <v>89</v>
      </c>
      <c r="C5" s="17">
        <v>4</v>
      </c>
      <c r="F5" s="1">
        <v>1</v>
      </c>
      <c r="G5" s="1">
        <v>1</v>
      </c>
      <c r="H5" s="1">
        <f aca="true" t="shared" si="0" ref="H5:H41">IF($C$6=1,F5+$C$7,MAX(F5:G5)+$C$7)</f>
        <v>1</v>
      </c>
      <c r="J5" s="20">
        <f>(COUNTIF(H$5:H$41,1)+COUNTIF(H$5:H$41,0)+COUNTIF(H$5:H$41,-1))/36</f>
        <v>0.027777777777777776</v>
      </c>
      <c r="K5" s="22" t="s">
        <v>24</v>
      </c>
      <c r="L5" s="9">
        <v>1</v>
      </c>
      <c r="M5" s="24">
        <v>-2</v>
      </c>
      <c r="N5" s="24" t="s">
        <v>107</v>
      </c>
      <c r="O5" s="24">
        <v>0</v>
      </c>
      <c r="P5" s="24" t="s">
        <v>108</v>
      </c>
    </row>
    <row r="6" spans="2:18" ht="12.75">
      <c r="B6" s="3" t="s">
        <v>17</v>
      </c>
      <c r="C6" s="17">
        <v>2</v>
      </c>
      <c r="E6" s="48"/>
      <c r="F6" s="1">
        <v>1</v>
      </c>
      <c r="G6" s="1">
        <v>2</v>
      </c>
      <c r="H6" s="1">
        <f t="shared" si="0"/>
        <v>2</v>
      </c>
      <c r="J6" s="20">
        <f>COUNTIF(H$5:H$41,2)/36</f>
        <v>0.08333333333333333</v>
      </c>
      <c r="K6" s="22" t="s">
        <v>9</v>
      </c>
      <c r="L6" s="9">
        <v>2</v>
      </c>
      <c r="M6" s="24">
        <v>-1</v>
      </c>
      <c r="N6" s="24" t="s">
        <v>91</v>
      </c>
      <c r="O6" s="24">
        <v>1</v>
      </c>
      <c r="P6" s="24" t="s">
        <v>94</v>
      </c>
      <c r="R6" t="s">
        <v>73</v>
      </c>
    </row>
    <row r="7" spans="2:15" ht="12.75">
      <c r="B7" s="3" t="s">
        <v>23</v>
      </c>
      <c r="C7" s="23">
        <v>0</v>
      </c>
      <c r="F7" s="1">
        <v>1</v>
      </c>
      <c r="G7" s="1">
        <v>3</v>
      </c>
      <c r="H7" s="1">
        <f t="shared" si="0"/>
        <v>3</v>
      </c>
      <c r="J7" s="20">
        <f>COUNTIF(H$5:H$41,3)/36</f>
        <v>0.1388888888888889</v>
      </c>
      <c r="K7" s="22" t="s">
        <v>10</v>
      </c>
      <c r="M7" s="24">
        <v>0</v>
      </c>
      <c r="N7" s="24" t="s">
        <v>109</v>
      </c>
      <c r="O7" s="24">
        <v>2</v>
      </c>
    </row>
    <row r="8" spans="2:15" ht="12.75">
      <c r="B8" s="3" t="s">
        <v>90</v>
      </c>
      <c r="C8" s="23" t="s">
        <v>91</v>
      </c>
      <c r="F8" s="1">
        <v>1</v>
      </c>
      <c r="G8" s="1">
        <v>4</v>
      </c>
      <c r="H8" s="1">
        <f t="shared" si="0"/>
        <v>4</v>
      </c>
      <c r="J8" s="20">
        <f>COUNTIF(H$5:H$41,4)/36</f>
        <v>0.19444444444444445</v>
      </c>
      <c r="K8" s="22" t="s">
        <v>11</v>
      </c>
      <c r="M8" s="24">
        <v>1</v>
      </c>
      <c r="N8" s="24" t="s">
        <v>110</v>
      </c>
      <c r="O8" s="24">
        <v>3</v>
      </c>
    </row>
    <row r="9" spans="2:14" ht="12.75">
      <c r="B9" s="64" t="s">
        <v>92</v>
      </c>
      <c r="C9" s="23">
        <v>2</v>
      </c>
      <c r="F9" s="1">
        <v>1</v>
      </c>
      <c r="G9" s="1">
        <v>5</v>
      </c>
      <c r="H9" s="1">
        <f t="shared" si="0"/>
        <v>5</v>
      </c>
      <c r="J9" s="20">
        <f>COUNTIF(H$5:H$41,5)/36</f>
        <v>0.25</v>
      </c>
      <c r="K9" s="22" t="s">
        <v>12</v>
      </c>
      <c r="M9" s="24">
        <v>2</v>
      </c>
      <c r="N9" s="24" t="s">
        <v>111</v>
      </c>
    </row>
    <row r="10" spans="2:11" ht="12.75">
      <c r="B10" s="64" t="s">
        <v>93</v>
      </c>
      <c r="C10" s="23" t="s">
        <v>94</v>
      </c>
      <c r="F10" s="1">
        <v>1</v>
      </c>
      <c r="G10" s="1">
        <v>6</v>
      </c>
      <c r="H10" s="1">
        <f t="shared" si="0"/>
        <v>6</v>
      </c>
      <c r="J10" s="20">
        <f>(COUNTIF(H$5:H$41,6)+COUNTIF(H$5:H$41,7)+COUNTIF(H$5:H$41,8))/36</f>
        <v>0.3055555555555556</v>
      </c>
      <c r="K10" s="22" t="s">
        <v>25</v>
      </c>
    </row>
    <row r="11" spans="2:8" ht="13.5" thickBot="1">
      <c r="B11" s="13"/>
      <c r="C11" s="14"/>
      <c r="F11" s="1">
        <f aca="true" t="shared" si="1" ref="F11:F41">+F5+1</f>
        <v>2</v>
      </c>
      <c r="G11" s="1">
        <f>+G5</f>
        <v>1</v>
      </c>
      <c r="H11" s="1">
        <f t="shared" si="0"/>
        <v>2</v>
      </c>
    </row>
    <row r="12" spans="6:12" ht="13.5" thickBot="1">
      <c r="F12" s="1">
        <f t="shared" si="1"/>
        <v>2</v>
      </c>
      <c r="G12" s="1">
        <f aca="true" t="shared" si="2" ref="G12:G41">+G6</f>
        <v>2</v>
      </c>
      <c r="H12" s="1">
        <f t="shared" si="0"/>
        <v>2</v>
      </c>
      <c r="J12" s="11" t="s">
        <v>112</v>
      </c>
      <c r="K12" s="11" t="s">
        <v>112</v>
      </c>
      <c r="L12" s="11" t="s">
        <v>112</v>
      </c>
    </row>
    <row r="13" spans="2:12" ht="13.5" thickBot="1">
      <c r="B13" s="29" t="s">
        <v>95</v>
      </c>
      <c r="C13" s="28"/>
      <c r="D13" s="26" t="s">
        <v>21</v>
      </c>
      <c r="F13" s="1">
        <f t="shared" si="1"/>
        <v>2</v>
      </c>
      <c r="G13" s="1">
        <f t="shared" si="2"/>
        <v>3</v>
      </c>
      <c r="H13" s="1">
        <f t="shared" si="0"/>
        <v>3</v>
      </c>
      <c r="J13" s="11" t="s">
        <v>101</v>
      </c>
      <c r="K13" s="11" t="s">
        <v>102</v>
      </c>
      <c r="L13" s="11" t="s">
        <v>101</v>
      </c>
    </row>
    <row r="14" spans="2:12" ht="13.5" thickBot="1">
      <c r="B14" s="30"/>
      <c r="C14" s="28" t="s">
        <v>18</v>
      </c>
      <c r="D14" s="26" t="s">
        <v>22</v>
      </c>
      <c r="F14" s="1">
        <f t="shared" si="1"/>
        <v>2</v>
      </c>
      <c r="G14" s="1">
        <f t="shared" si="2"/>
        <v>4</v>
      </c>
      <c r="H14" s="1">
        <f t="shared" si="0"/>
        <v>4</v>
      </c>
      <c r="J14" s="12" t="s">
        <v>104</v>
      </c>
      <c r="K14" s="12" t="s">
        <v>65</v>
      </c>
      <c r="L14" s="12" t="s">
        <v>65</v>
      </c>
    </row>
    <row r="15" spans="2:12" ht="12.75">
      <c r="B15" s="65"/>
      <c r="C15" s="31" t="s">
        <v>7</v>
      </c>
      <c r="D15" s="27" t="s">
        <v>20</v>
      </c>
      <c r="F15" s="1">
        <f t="shared" si="1"/>
        <v>2</v>
      </c>
      <c r="G15" s="1">
        <f t="shared" si="2"/>
        <v>5</v>
      </c>
      <c r="H15" s="1">
        <f t="shared" si="0"/>
        <v>5</v>
      </c>
      <c r="J15" s="66">
        <f>IF($C$8="N",1,IF($C$8="L",2,IF($C$8="M",3,IF($C$8="H",4,5))))</f>
        <v>2</v>
      </c>
      <c r="K15" s="66">
        <f>IF(C9=0,0,IF(C10="No",C9,C9-1))</f>
        <v>2</v>
      </c>
      <c r="L15" s="66">
        <f>+J15+K15</f>
        <v>4</v>
      </c>
    </row>
    <row r="16" spans="2:12" ht="12.75">
      <c r="B16" s="40" t="s">
        <v>48</v>
      </c>
      <c r="C16" s="42" t="s">
        <v>19</v>
      </c>
      <c r="D16" s="43" t="str">
        <f>"in "&amp;C5&amp;" Attack(s)"</f>
        <v>in 4 Attack(s)</v>
      </c>
      <c r="F16" s="1"/>
      <c r="G16" s="1"/>
      <c r="H16" s="1"/>
      <c r="J16" s="67"/>
      <c r="K16" s="67"/>
      <c r="L16" s="67"/>
    </row>
    <row r="17" spans="2:8" ht="12.75">
      <c r="B17" s="3" t="s">
        <v>96</v>
      </c>
      <c r="C17" s="68">
        <f>+P27</f>
        <v>0.6944444444444444</v>
      </c>
      <c r="D17" s="4">
        <f>1-(1-C17)^$C$5</f>
        <v>0.9912831266194178</v>
      </c>
      <c r="F17" s="1">
        <f aca="true" t="shared" si="3" ref="F17:F22">+F10+1</f>
        <v>2</v>
      </c>
      <c r="G17" s="1">
        <f aca="true" t="shared" si="4" ref="G17:G22">+G10</f>
        <v>6</v>
      </c>
      <c r="H17" s="1">
        <f t="shared" si="0"/>
        <v>6</v>
      </c>
    </row>
    <row r="18" spans="2:8" ht="13.5" thickBot="1">
      <c r="B18" s="3" t="s">
        <v>97</v>
      </c>
      <c r="C18" s="68">
        <f>+O27</f>
        <v>0.4444444444444444</v>
      </c>
      <c r="D18" s="4">
        <f>1-(1-C18)^$C$5</f>
        <v>0.9047401310775796</v>
      </c>
      <c r="F18" s="1">
        <f t="shared" si="3"/>
        <v>3</v>
      </c>
      <c r="G18" s="1">
        <f t="shared" si="4"/>
        <v>1</v>
      </c>
      <c r="H18" s="1">
        <f t="shared" si="0"/>
        <v>3</v>
      </c>
    </row>
    <row r="19" spans="2:17" ht="13.5" thickBot="1">
      <c r="B19" s="3" t="s">
        <v>98</v>
      </c>
      <c r="C19" s="68">
        <f>+N27</f>
        <v>0.25</v>
      </c>
      <c r="D19" s="4">
        <f>1-(1-C19)^$C$5</f>
        <v>0.68359375</v>
      </c>
      <c r="F19" s="1">
        <f t="shared" si="3"/>
        <v>3</v>
      </c>
      <c r="G19" s="1">
        <f t="shared" si="4"/>
        <v>2</v>
      </c>
      <c r="H19" s="1">
        <f t="shared" si="0"/>
        <v>3</v>
      </c>
      <c r="J19" s="11" t="s">
        <v>112</v>
      </c>
      <c r="K19" s="11" t="s">
        <v>112</v>
      </c>
      <c r="L19" s="69" t="s">
        <v>100</v>
      </c>
      <c r="M19" s="69" t="s">
        <v>113</v>
      </c>
      <c r="N19" s="69" t="s">
        <v>98</v>
      </c>
      <c r="O19" s="69" t="s">
        <v>97</v>
      </c>
      <c r="P19" s="69" t="s">
        <v>96</v>
      </c>
      <c r="Q19" s="69" t="s">
        <v>114</v>
      </c>
    </row>
    <row r="20" spans="2:17" ht="12.75">
      <c r="B20" s="3" t="s">
        <v>99</v>
      </c>
      <c r="C20" s="68">
        <f>+M27</f>
        <v>0.1111111111111111</v>
      </c>
      <c r="D20" s="4">
        <f>1-(1-C20)^$C$5</f>
        <v>0.375704923030026</v>
      </c>
      <c r="F20" s="1">
        <f t="shared" si="3"/>
        <v>3</v>
      </c>
      <c r="G20" s="1">
        <f t="shared" si="4"/>
        <v>3</v>
      </c>
      <c r="H20" s="1">
        <f t="shared" si="0"/>
        <v>3</v>
      </c>
      <c r="J20" s="11" t="s">
        <v>27</v>
      </c>
      <c r="K20" s="11" t="s">
        <v>115</v>
      </c>
      <c r="L20" s="69">
        <v>6</v>
      </c>
      <c r="M20" s="69">
        <v>5</v>
      </c>
      <c r="N20" s="69">
        <v>4</v>
      </c>
      <c r="O20" s="69">
        <v>3</v>
      </c>
      <c r="P20" s="69">
        <v>2</v>
      </c>
      <c r="Q20" s="69">
        <v>1</v>
      </c>
    </row>
    <row r="21" spans="2:17" ht="13.5" thickBot="1">
      <c r="B21" s="70" t="s">
        <v>100</v>
      </c>
      <c r="C21" s="71">
        <f>+L27</f>
        <v>0.027777777777777776</v>
      </c>
      <c r="D21" s="5">
        <f>1-(1-C21)^$C$5</f>
        <v>0.10656661998933104</v>
      </c>
      <c r="F21" s="1">
        <f t="shared" si="3"/>
        <v>3</v>
      </c>
      <c r="G21" s="1">
        <f t="shared" si="4"/>
        <v>4</v>
      </c>
      <c r="H21" s="1">
        <f t="shared" si="0"/>
        <v>4</v>
      </c>
      <c r="J21" s="68">
        <f aca="true" t="shared" si="5" ref="J21:J26">+J5</f>
        <v>0.027777777777777776</v>
      </c>
      <c r="K21" s="72">
        <f>+L15+2</f>
        <v>6</v>
      </c>
      <c r="L21" s="36">
        <f aca="true" t="shared" si="6" ref="L21:Q26">IF(L$20&lt;=$K21,$J21,0)</f>
        <v>0.027777777777777776</v>
      </c>
      <c r="M21" s="36">
        <f t="shared" si="6"/>
        <v>0.027777777777777776</v>
      </c>
      <c r="N21" s="36">
        <f t="shared" si="6"/>
        <v>0.027777777777777776</v>
      </c>
      <c r="O21" s="36">
        <f t="shared" si="6"/>
        <v>0.027777777777777776</v>
      </c>
      <c r="P21" s="36">
        <f t="shared" si="6"/>
        <v>0.027777777777777776</v>
      </c>
      <c r="Q21" s="36">
        <f t="shared" si="6"/>
        <v>0.027777777777777776</v>
      </c>
    </row>
    <row r="22" spans="6:17" ht="12.75">
      <c r="F22" s="1">
        <f t="shared" si="3"/>
        <v>3</v>
      </c>
      <c r="G22" s="1">
        <f t="shared" si="4"/>
        <v>5</v>
      </c>
      <c r="H22" s="1">
        <f t="shared" si="0"/>
        <v>5</v>
      </c>
      <c r="J22" s="68">
        <f t="shared" si="5"/>
        <v>0.08333333333333333</v>
      </c>
      <c r="K22" s="72">
        <f>+L15+1</f>
        <v>5</v>
      </c>
      <c r="L22" s="36">
        <f t="shared" si="6"/>
        <v>0</v>
      </c>
      <c r="M22" s="36">
        <f t="shared" si="6"/>
        <v>0.08333333333333333</v>
      </c>
      <c r="N22" s="36">
        <f t="shared" si="6"/>
        <v>0.08333333333333333</v>
      </c>
      <c r="O22" s="36">
        <f t="shared" si="6"/>
        <v>0.08333333333333333</v>
      </c>
      <c r="P22" s="36">
        <f t="shared" si="6"/>
        <v>0.08333333333333333</v>
      </c>
      <c r="Q22" s="36">
        <f t="shared" si="6"/>
        <v>0.08333333333333333</v>
      </c>
    </row>
    <row r="23" spans="6:17" ht="12.75">
      <c r="F23" s="1">
        <f t="shared" si="1"/>
        <v>3</v>
      </c>
      <c r="G23" s="1">
        <f t="shared" si="2"/>
        <v>6</v>
      </c>
      <c r="H23" s="1">
        <f t="shared" si="0"/>
        <v>6</v>
      </c>
      <c r="J23" s="68">
        <f t="shared" si="5"/>
        <v>0.1388888888888889</v>
      </c>
      <c r="K23" s="72">
        <f>+L15</f>
        <v>4</v>
      </c>
      <c r="L23" s="36">
        <f t="shared" si="6"/>
        <v>0</v>
      </c>
      <c r="M23" s="36">
        <f t="shared" si="6"/>
        <v>0</v>
      </c>
      <c r="N23" s="36">
        <f t="shared" si="6"/>
        <v>0.1388888888888889</v>
      </c>
      <c r="O23" s="36">
        <f t="shared" si="6"/>
        <v>0.1388888888888889</v>
      </c>
      <c r="P23" s="36">
        <f t="shared" si="6"/>
        <v>0.1388888888888889</v>
      </c>
      <c r="Q23" s="36">
        <f t="shared" si="6"/>
        <v>0.1388888888888889</v>
      </c>
    </row>
    <row r="24" spans="6:17" ht="12.75">
      <c r="F24" s="1">
        <f t="shared" si="1"/>
        <v>4</v>
      </c>
      <c r="G24" s="1">
        <f t="shared" si="2"/>
        <v>1</v>
      </c>
      <c r="H24" s="1">
        <f t="shared" si="0"/>
        <v>4</v>
      </c>
      <c r="J24" s="68">
        <f t="shared" si="5"/>
        <v>0.19444444444444445</v>
      </c>
      <c r="K24" s="72">
        <f>+L15-1</f>
        <v>3</v>
      </c>
      <c r="L24" s="36">
        <f t="shared" si="6"/>
        <v>0</v>
      </c>
      <c r="M24" s="36">
        <f t="shared" si="6"/>
        <v>0</v>
      </c>
      <c r="N24" s="36">
        <f t="shared" si="6"/>
        <v>0</v>
      </c>
      <c r="O24" s="36">
        <f t="shared" si="6"/>
        <v>0.19444444444444445</v>
      </c>
      <c r="P24" s="36">
        <f t="shared" si="6"/>
        <v>0.19444444444444445</v>
      </c>
      <c r="Q24" s="36">
        <f t="shared" si="6"/>
        <v>0.19444444444444445</v>
      </c>
    </row>
    <row r="25" spans="6:17" ht="12.75">
      <c r="F25" s="1">
        <f t="shared" si="1"/>
        <v>4</v>
      </c>
      <c r="G25" s="1">
        <f t="shared" si="2"/>
        <v>2</v>
      </c>
      <c r="H25" s="1">
        <f t="shared" si="0"/>
        <v>4</v>
      </c>
      <c r="J25" s="68">
        <f t="shared" si="5"/>
        <v>0.25</v>
      </c>
      <c r="K25" s="72">
        <f>+L15-2</f>
        <v>2</v>
      </c>
      <c r="L25" s="36">
        <f t="shared" si="6"/>
        <v>0</v>
      </c>
      <c r="M25" s="36">
        <f t="shared" si="6"/>
        <v>0</v>
      </c>
      <c r="N25" s="36">
        <f t="shared" si="6"/>
        <v>0</v>
      </c>
      <c r="O25" s="36">
        <f t="shared" si="6"/>
        <v>0</v>
      </c>
      <c r="P25" s="36">
        <f t="shared" si="6"/>
        <v>0.25</v>
      </c>
      <c r="Q25" s="36">
        <f t="shared" si="6"/>
        <v>0.25</v>
      </c>
    </row>
    <row r="26" spans="6:17" ht="12.75">
      <c r="F26" s="1">
        <f t="shared" si="1"/>
        <v>4</v>
      </c>
      <c r="G26" s="1">
        <f t="shared" si="2"/>
        <v>3</v>
      </c>
      <c r="H26" s="1">
        <f t="shared" si="0"/>
        <v>4</v>
      </c>
      <c r="J26" s="68">
        <f t="shared" si="5"/>
        <v>0.3055555555555556</v>
      </c>
      <c r="K26" s="72">
        <f>+L15-3</f>
        <v>1</v>
      </c>
      <c r="L26" s="36">
        <f t="shared" si="6"/>
        <v>0</v>
      </c>
      <c r="M26" s="36">
        <f t="shared" si="6"/>
        <v>0</v>
      </c>
      <c r="N26" s="36">
        <f t="shared" si="6"/>
        <v>0</v>
      </c>
      <c r="O26" s="36">
        <f t="shared" si="6"/>
        <v>0</v>
      </c>
      <c r="P26" s="36">
        <f t="shared" si="6"/>
        <v>0</v>
      </c>
      <c r="Q26" s="36">
        <f t="shared" si="6"/>
        <v>0.3055555555555556</v>
      </c>
    </row>
    <row r="27" spans="6:17" ht="12.75">
      <c r="F27" s="1">
        <f t="shared" si="1"/>
        <v>4</v>
      </c>
      <c r="G27" s="1">
        <f t="shared" si="2"/>
        <v>4</v>
      </c>
      <c r="H27" s="1">
        <f t="shared" si="0"/>
        <v>4</v>
      </c>
      <c r="L27" s="61">
        <f aca="true" t="shared" si="7" ref="L27:Q27">SUM(L21:L26)</f>
        <v>0.027777777777777776</v>
      </c>
      <c r="M27" s="61">
        <f t="shared" si="7"/>
        <v>0.1111111111111111</v>
      </c>
      <c r="N27" s="61">
        <f t="shared" si="7"/>
        <v>0.25</v>
      </c>
      <c r="O27" s="61">
        <f t="shared" si="7"/>
        <v>0.4444444444444444</v>
      </c>
      <c r="P27" s="61">
        <f t="shared" si="7"/>
        <v>0.6944444444444444</v>
      </c>
      <c r="Q27" s="61">
        <f t="shared" si="7"/>
        <v>1</v>
      </c>
    </row>
    <row r="28" spans="6:8" ht="12.75">
      <c r="F28" s="1">
        <f t="shared" si="1"/>
        <v>4</v>
      </c>
      <c r="G28" s="1">
        <f t="shared" si="2"/>
        <v>5</v>
      </c>
      <c r="H28" s="1">
        <f t="shared" si="0"/>
        <v>5</v>
      </c>
    </row>
    <row r="29" spans="6:8" ht="12.75">
      <c r="F29" s="1">
        <f t="shared" si="1"/>
        <v>4</v>
      </c>
      <c r="G29" s="1">
        <f t="shared" si="2"/>
        <v>6</v>
      </c>
      <c r="H29" s="1">
        <f t="shared" si="0"/>
        <v>6</v>
      </c>
    </row>
    <row r="30" spans="6:8" ht="12.75">
      <c r="F30" s="1">
        <f t="shared" si="1"/>
        <v>5</v>
      </c>
      <c r="G30" s="1">
        <f t="shared" si="2"/>
        <v>1</v>
      </c>
      <c r="H30" s="1">
        <f t="shared" si="0"/>
        <v>5</v>
      </c>
    </row>
    <row r="31" spans="6:8" ht="12.75">
      <c r="F31" s="1">
        <f t="shared" si="1"/>
        <v>5</v>
      </c>
      <c r="G31" s="1">
        <f t="shared" si="2"/>
        <v>2</v>
      </c>
      <c r="H31" s="1">
        <f t="shared" si="0"/>
        <v>5</v>
      </c>
    </row>
    <row r="32" spans="6:8" ht="12.75">
      <c r="F32" s="1">
        <f t="shared" si="1"/>
        <v>5</v>
      </c>
      <c r="G32" s="1">
        <f t="shared" si="2"/>
        <v>3</v>
      </c>
      <c r="H32" s="1">
        <f t="shared" si="0"/>
        <v>5</v>
      </c>
    </row>
    <row r="33" spans="6:8" ht="12.75">
      <c r="F33" s="1">
        <f t="shared" si="1"/>
        <v>5</v>
      </c>
      <c r="G33" s="1">
        <f t="shared" si="2"/>
        <v>4</v>
      </c>
      <c r="H33" s="1">
        <f t="shared" si="0"/>
        <v>5</v>
      </c>
    </row>
    <row r="34" spans="6:8" ht="12.75">
      <c r="F34" s="1">
        <f t="shared" si="1"/>
        <v>5</v>
      </c>
      <c r="G34" s="1">
        <f t="shared" si="2"/>
        <v>5</v>
      </c>
      <c r="H34" s="1">
        <f t="shared" si="0"/>
        <v>5</v>
      </c>
    </row>
    <row r="35" spans="6:8" ht="12.75">
      <c r="F35" s="1">
        <f t="shared" si="1"/>
        <v>5</v>
      </c>
      <c r="G35" s="1">
        <f t="shared" si="2"/>
        <v>6</v>
      </c>
      <c r="H35" s="1">
        <f t="shared" si="0"/>
        <v>6</v>
      </c>
    </row>
    <row r="36" spans="6:8" ht="12.75">
      <c r="F36" s="1">
        <f t="shared" si="1"/>
        <v>6</v>
      </c>
      <c r="G36" s="1">
        <f t="shared" si="2"/>
        <v>1</v>
      </c>
      <c r="H36" s="1">
        <f t="shared" si="0"/>
        <v>6</v>
      </c>
    </row>
    <row r="37" spans="6:8" ht="12.75">
      <c r="F37" s="1">
        <f t="shared" si="1"/>
        <v>6</v>
      </c>
      <c r="G37" s="1">
        <f t="shared" si="2"/>
        <v>2</v>
      </c>
      <c r="H37" s="1">
        <f t="shared" si="0"/>
        <v>6</v>
      </c>
    </row>
    <row r="38" spans="6:8" ht="12.75">
      <c r="F38" s="1">
        <f t="shared" si="1"/>
        <v>6</v>
      </c>
      <c r="G38" s="1">
        <f t="shared" si="2"/>
        <v>3</v>
      </c>
      <c r="H38" s="1">
        <f t="shared" si="0"/>
        <v>6</v>
      </c>
    </row>
    <row r="39" spans="6:8" ht="12.75">
      <c r="F39" s="1">
        <f t="shared" si="1"/>
        <v>6</v>
      </c>
      <c r="G39" s="1">
        <f t="shared" si="2"/>
        <v>4</v>
      </c>
      <c r="H39" s="1">
        <f t="shared" si="0"/>
        <v>6</v>
      </c>
    </row>
    <row r="40" spans="6:8" ht="12.75">
      <c r="F40" s="1">
        <f t="shared" si="1"/>
        <v>6</v>
      </c>
      <c r="G40" s="1">
        <f t="shared" si="2"/>
        <v>5</v>
      </c>
      <c r="H40" s="1">
        <f t="shared" si="0"/>
        <v>6</v>
      </c>
    </row>
    <row r="41" spans="6:8" ht="12.75">
      <c r="F41" s="1">
        <f t="shared" si="1"/>
        <v>6</v>
      </c>
      <c r="G41" s="1">
        <f t="shared" si="2"/>
        <v>6</v>
      </c>
      <c r="H41" s="1">
        <f t="shared" si="0"/>
        <v>6</v>
      </c>
    </row>
  </sheetData>
  <dataValidations count="5">
    <dataValidation type="list" allowBlank="1" showInputMessage="1" showErrorMessage="1" sqref="C6">
      <formula1>$L$5:$L$6</formula1>
    </dataValidation>
    <dataValidation type="list" allowBlank="1" showInputMessage="1" showErrorMessage="1" sqref="C7">
      <formula1>$M$5:$M$9</formula1>
    </dataValidation>
    <dataValidation type="list" allowBlank="1" showInputMessage="1" showErrorMessage="1" sqref="C8">
      <formula1>$N$5:$N$9</formula1>
    </dataValidation>
    <dataValidation type="list" allowBlank="1" showInputMessage="1" showErrorMessage="1" sqref="C9">
      <formula1>$O$5:$O$8</formula1>
    </dataValidation>
    <dataValidation type="list" allowBlank="1" showInputMessage="1" showErrorMessage="1" sqref="C10">
      <formula1>$P$5:$P$6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Actuate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sdemers</dc:creator>
  <cp:keywords/>
  <dc:description/>
  <cp:lastModifiedBy>David Brown</cp:lastModifiedBy>
  <cp:lastPrinted>2001-05-11T03:43:29Z</cp:lastPrinted>
  <dcterms:created xsi:type="dcterms:W3CDTF">2000-11-10T19:34:28Z</dcterms:created>
  <dcterms:modified xsi:type="dcterms:W3CDTF">2001-05-11T03:47:18Z</dcterms:modified>
  <cp:category/>
  <cp:version/>
  <cp:contentType/>
  <cp:contentStatus/>
</cp:coreProperties>
</file>