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770" activeTab="1"/>
  </bookViews>
  <sheets>
    <sheet name="federico" sheetId="1" r:id="rId1"/>
    <sheet name="erwin" sheetId="2" r:id="rId2"/>
    <sheet name="ivan" sheetId="3" r:id="rId3"/>
    <sheet name="Campeonato" sheetId="4" r:id="rId4"/>
    <sheet name="9 IDA" sheetId="5" r:id="rId5"/>
    <sheet name="9 VUELTA" sheetId="6" r:id="rId6"/>
    <sheet name="18 HOYOS" sheetId="7" r:id="rId7"/>
  </sheets>
  <definedNames>
    <definedName name="_xlnm.Print_Area" localSheetId="1">'erwin'!$A$1:$V$55</definedName>
    <definedName name="_xlnm.Print_Area" localSheetId="0">'federico'!$A:$V</definedName>
  </definedNames>
  <calcPr fullCalcOnLoad="1"/>
</workbook>
</file>

<file path=xl/sharedStrings.xml><?xml version="1.0" encoding="utf-8"?>
<sst xmlns="http://schemas.openxmlformats.org/spreadsheetml/2006/main" count="45" uniqueCount="24">
  <si>
    <t>FECHA</t>
  </si>
  <si>
    <t>FEDERICO CHAIGNAU</t>
  </si>
  <si>
    <t>PAR</t>
  </si>
  <si>
    <t>ERWIN</t>
  </si>
  <si>
    <t>Promedios</t>
  </si>
  <si>
    <t>Sobre Par</t>
  </si>
  <si>
    <t>FECHAS</t>
  </si>
  <si>
    <t>Promedio sobre Par</t>
  </si>
  <si>
    <t>FEDERICO</t>
  </si>
  <si>
    <t>ERWIN MAYER-BECKH</t>
  </si>
  <si>
    <t>IDA</t>
  </si>
  <si>
    <t>VUELTA</t>
  </si>
  <si>
    <t>Ver Grafico 1</t>
  </si>
  <si>
    <t>Ver Grafico 2</t>
  </si>
  <si>
    <t>TOTAL 18 HOYOS</t>
  </si>
  <si>
    <t>Ver Grafico 3</t>
  </si>
  <si>
    <t>TIRO SOBRE PAR</t>
  </si>
  <si>
    <t>HOYO</t>
  </si>
  <si>
    <t>MADIA</t>
  </si>
  <si>
    <t>yadras</t>
  </si>
  <si>
    <t>par</t>
  </si>
  <si>
    <t>ganador por hoyos</t>
  </si>
  <si>
    <t>IVAN DE LA CARRERA</t>
  </si>
  <si>
    <t>IVAN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</si>
</sst>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_-* #,##0.0_-;\-* #,##0.0_-;_-* &quot;-&quot;??_-;_-@_-"/>
    <numFmt numFmtId="182" formatCode="_-* #,##0_-;\-* #,##0_-;_-* &quot;-&quot;??_-;_-@_-"/>
    <numFmt numFmtId="183" formatCode="_-* #,##0.0_-;\-* #,##0.0_-;_-* &quot;-&quot;?_-;_-@_-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_-* #,##0.00_-;\-* #,##0.00_-;_-* &quot;-&quot;?_-;_-@_-"/>
  </numFmts>
  <fonts count="22">
    <font>
      <sz val="10"/>
      <name val="Arial"/>
      <family val="0"/>
    </font>
    <font>
      <b/>
      <sz val="14"/>
      <name val="Arial"/>
      <family val="2"/>
    </font>
    <font>
      <b/>
      <sz val="11.5"/>
      <name val="Arial"/>
      <family val="0"/>
    </font>
    <font>
      <sz val="11.5"/>
      <name val="Arial"/>
      <family val="0"/>
    </font>
    <font>
      <sz val="12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1.75"/>
      <name val="Arial"/>
      <family val="0"/>
    </font>
    <font>
      <sz val="11.75"/>
      <name val="Arial"/>
      <family val="0"/>
    </font>
    <font>
      <b/>
      <sz val="18"/>
      <name val="Arial"/>
      <family val="2"/>
    </font>
    <font>
      <b/>
      <sz val="12"/>
      <name val="Arial"/>
      <family val="0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9.25"/>
      <name val="Arial"/>
      <family val="0"/>
    </font>
    <font>
      <sz val="9.5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12"/>
      <color indexed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" xfId="0" applyBorder="1" applyAlignment="1">
      <alignment/>
    </xf>
    <xf numFmtId="182" fontId="0" fillId="0" borderId="0" xfId="15" applyNumberFormat="1" applyAlignment="1">
      <alignment/>
    </xf>
    <xf numFmtId="18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81" fontId="0" fillId="0" borderId="3" xfId="15" applyNumberFormat="1" applyBorder="1" applyAlignment="1">
      <alignment/>
    </xf>
    <xf numFmtId="181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82" fontId="0" fillId="0" borderId="3" xfId="15" applyNumberFormat="1" applyBorder="1" applyAlignment="1">
      <alignment/>
    </xf>
    <xf numFmtId="0" fontId="0" fillId="0" borderId="0" xfId="0" applyBorder="1" applyAlignment="1">
      <alignment/>
    </xf>
    <xf numFmtId="181" fontId="0" fillId="0" borderId="0" xfId="15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81" fontId="0" fillId="0" borderId="9" xfId="0" applyNumberFormat="1" applyBorder="1" applyAlignment="1">
      <alignment/>
    </xf>
    <xf numFmtId="0" fontId="5" fillId="2" borderId="0" xfId="0" applyFont="1" applyFill="1" applyAlignment="1">
      <alignment/>
    </xf>
    <xf numFmtId="181" fontId="0" fillId="0" borderId="7" xfId="15" applyNumberFormat="1" applyBorder="1" applyAlignment="1">
      <alignment/>
    </xf>
    <xf numFmtId="0" fontId="0" fillId="0" borderId="9" xfId="0" applyBorder="1" applyAlignment="1">
      <alignment/>
    </xf>
    <xf numFmtId="2" fontId="6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82" fontId="0" fillId="0" borderId="12" xfId="15" applyNumberFormat="1" applyBorder="1" applyAlignment="1">
      <alignment/>
    </xf>
    <xf numFmtId="18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6" fontId="6" fillId="0" borderId="0" xfId="0" applyNumberFormat="1" applyFont="1" applyAlignment="1">
      <alignment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9" fillId="0" borderId="0" xfId="0" applyFont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 horizontal="left"/>
    </xf>
    <xf numFmtId="0" fontId="5" fillId="2" borderId="0" xfId="0" applyFont="1" applyFill="1" applyBorder="1" applyAlignment="1">
      <alignment/>
    </xf>
    <xf numFmtId="0" fontId="1" fillId="0" borderId="14" xfId="0" applyFont="1" applyBorder="1" applyAlignment="1">
      <alignment/>
    </xf>
    <xf numFmtId="0" fontId="4" fillId="0" borderId="15" xfId="0" applyFont="1" applyBorder="1" applyAlignment="1">
      <alignment/>
    </xf>
    <xf numFmtId="2" fontId="1" fillId="0" borderId="16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81" fontId="4" fillId="0" borderId="0" xfId="15" applyNumberFormat="1" applyFont="1" applyBorder="1" applyAlignment="1">
      <alignment horizontal="right"/>
    </xf>
    <xf numFmtId="181" fontId="4" fillId="0" borderId="3" xfId="15" applyNumberFormat="1" applyFont="1" applyBorder="1" applyAlignment="1">
      <alignment horizontal="right"/>
    </xf>
    <xf numFmtId="181" fontId="4" fillId="0" borderId="5" xfId="15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6" fontId="10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3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0" fillId="0" borderId="3" xfId="0" applyFont="1" applyBorder="1" applyAlignment="1">
      <alignment/>
    </xf>
    <xf numFmtId="2" fontId="4" fillId="0" borderId="3" xfId="0" applyNumberFormat="1" applyFont="1" applyFill="1" applyBorder="1" applyAlignment="1">
      <alignment/>
    </xf>
    <xf numFmtId="15" fontId="0" fillId="0" borderId="3" xfId="0" applyNumberFormat="1" applyBorder="1" applyAlignment="1">
      <alignment/>
    </xf>
    <xf numFmtId="15" fontId="0" fillId="0" borderId="4" xfId="0" applyNumberFormat="1" applyBorder="1" applyAlignment="1">
      <alignment/>
    </xf>
    <xf numFmtId="171" fontId="4" fillId="0" borderId="0" xfId="15" applyNumberFormat="1" applyFont="1" applyBorder="1" applyAlignment="1">
      <alignment horizontal="right"/>
    </xf>
    <xf numFmtId="171" fontId="0" fillId="0" borderId="0" xfId="15" applyNumberFormat="1" applyBorder="1" applyAlignment="1">
      <alignment/>
    </xf>
    <xf numFmtId="171" fontId="0" fillId="0" borderId="1" xfId="0" applyNumberFormat="1" applyBorder="1" applyAlignment="1">
      <alignment/>
    </xf>
    <xf numFmtId="171" fontId="4" fillId="0" borderId="7" xfId="15" applyNumberFormat="1" applyFont="1" applyBorder="1" applyAlignment="1">
      <alignment horizontal="right"/>
    </xf>
    <xf numFmtId="171" fontId="0" fillId="0" borderId="7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9" xfId="0" applyNumberFormat="1" applyBorder="1" applyAlignment="1">
      <alignment/>
    </xf>
    <xf numFmtId="0" fontId="0" fillId="0" borderId="7" xfId="0" applyFont="1" applyFill="1" applyBorder="1" applyAlignment="1">
      <alignment/>
    </xf>
    <xf numFmtId="182" fontId="4" fillId="0" borderId="5" xfId="15" applyNumberFormat="1" applyFont="1" applyBorder="1" applyAlignment="1">
      <alignment horizontal="right"/>
    </xf>
    <xf numFmtId="183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5" fillId="2" borderId="7" xfId="0" applyFont="1" applyFill="1" applyBorder="1" applyAlignment="1">
      <alignment/>
    </xf>
    <xf numFmtId="2" fontId="4" fillId="0" borderId="4" xfId="0" applyNumberFormat="1" applyFont="1" applyFill="1" applyBorder="1" applyAlignment="1">
      <alignment/>
    </xf>
    <xf numFmtId="0" fontId="14" fillId="0" borderId="0" xfId="0" applyFont="1" applyAlignment="1">
      <alignment/>
    </xf>
    <xf numFmtId="16" fontId="6" fillId="0" borderId="0" xfId="0" applyNumberFormat="1" applyFont="1" applyFill="1" applyAlignment="1">
      <alignment/>
    </xf>
    <xf numFmtId="15" fontId="0" fillId="0" borderId="3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4" fillId="0" borderId="4" xfId="0" applyFont="1" applyBorder="1" applyAlignment="1">
      <alignment/>
    </xf>
    <xf numFmtId="171" fontId="4" fillId="0" borderId="1" xfId="0" applyNumberFormat="1" applyFont="1" applyBorder="1" applyAlignment="1">
      <alignment/>
    </xf>
    <xf numFmtId="181" fontId="4" fillId="0" borderId="4" xfId="0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171" fontId="4" fillId="0" borderId="9" xfId="0" applyNumberFormat="1" applyFont="1" applyBorder="1" applyAlignment="1">
      <alignment/>
    </xf>
    <xf numFmtId="0" fontId="4" fillId="0" borderId="0" xfId="0" applyFont="1" applyAlignment="1">
      <alignment/>
    </xf>
    <xf numFmtId="16" fontId="10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0" fillId="0" borderId="3" xfId="0" applyFont="1" applyFill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Fill="1" applyAlignment="1">
      <alignment/>
    </xf>
    <xf numFmtId="2" fontId="19" fillId="0" borderId="3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2" fontId="19" fillId="0" borderId="29" xfId="0" applyNumberFormat="1" applyFont="1" applyFill="1" applyBorder="1" applyAlignment="1">
      <alignment/>
    </xf>
    <xf numFmtId="2" fontId="11" fillId="0" borderId="30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2" fontId="11" fillId="0" borderId="31" xfId="0" applyNumberFormat="1" applyFont="1" applyFill="1" applyBorder="1" applyAlignment="1">
      <alignment/>
    </xf>
    <xf numFmtId="2" fontId="20" fillId="0" borderId="32" xfId="0" applyNumberFormat="1" applyFont="1" applyBorder="1" applyAlignment="1">
      <alignment/>
    </xf>
    <xf numFmtId="2" fontId="12" fillId="0" borderId="33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7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6" xfId="0" applyFont="1" applyBorder="1" applyAlignment="1">
      <alignment/>
    </xf>
    <xf numFmtId="0" fontId="6" fillId="0" borderId="13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1" fillId="0" borderId="13" xfId="0" applyFont="1" applyBorder="1" applyAlignment="1">
      <alignment/>
    </xf>
    <xf numFmtId="191" fontId="1" fillId="0" borderId="1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EVOLUCION DEL JUEGO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12825"/>
          <c:w val="0.8835"/>
          <c:h val="0.73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federico!$K$3:$K$6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1"/>
        </c:ser>
        <c:marker val="1"/>
        <c:axId val="62556426"/>
        <c:axId val="26136923"/>
      </c:lineChart>
      <c:catAx>
        <c:axId val="62556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JUEGOS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36923"/>
        <c:crosses val="autoZero"/>
        <c:auto val="1"/>
        <c:lblOffset val="100"/>
        <c:noMultiLvlLbl val="0"/>
      </c:catAx>
      <c:valAx>
        <c:axId val="26136923"/>
        <c:scaling>
          <c:orientation val="minMax"/>
          <c:max val="66"/>
          <c:min val="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PALOS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56426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Campeonato!$B$2</c:f>
              <c:strCache>
                <c:ptCount val="1"/>
                <c:pt idx="0">
                  <c:v>ERWIN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Campeonato!$B$3:$B$9</c:f>
              <c:numCache>
                <c:ptCount val="7"/>
                <c:pt idx="0">
                  <c:v>56</c:v>
                </c:pt>
                <c:pt idx="1">
                  <c:v>61</c:v>
                </c:pt>
                <c:pt idx="3">
                  <c:v>59</c:v>
                </c:pt>
                <c:pt idx="4">
                  <c:v>57</c:v>
                </c:pt>
                <c:pt idx="5">
                  <c:v>54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Campeonato!$C$2</c:f>
              <c:strCache>
                <c:ptCount val="1"/>
                <c:pt idx="0">
                  <c:v>FEDERICO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Campeonato!$C$3:$C$9</c:f>
              <c:numCache>
                <c:ptCount val="7"/>
                <c:pt idx="0">
                  <c:v>52</c:v>
                </c:pt>
                <c:pt idx="5">
                  <c:v>59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Campeonato!$D$2</c:f>
              <c:strCache>
                <c:ptCount val="1"/>
                <c:pt idx="0">
                  <c:v>IVAN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Campeonato!$D$3:$D$9</c:f>
              <c:numCache>
                <c:ptCount val="7"/>
                <c:pt idx="0">
                  <c:v>44</c:v>
                </c:pt>
                <c:pt idx="1">
                  <c:v>41</c:v>
                </c:pt>
                <c:pt idx="3">
                  <c:v>45</c:v>
                </c:pt>
                <c:pt idx="4">
                  <c:v>41</c:v>
                </c:pt>
                <c:pt idx="5">
                  <c:v>45</c:v>
                </c:pt>
              </c:numCache>
            </c:numRef>
          </c:val>
          <c:smooth val="1"/>
        </c:ser>
        <c:marker val="1"/>
        <c:axId val="56874500"/>
        <c:axId val="42108453"/>
      </c:lineChart>
      <c:catAx>
        <c:axId val="56874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08453"/>
        <c:crosses val="autoZero"/>
        <c:auto val="1"/>
        <c:lblOffset val="100"/>
        <c:noMultiLvlLbl val="0"/>
      </c:catAx>
      <c:valAx>
        <c:axId val="42108453"/>
        <c:scaling>
          <c:orientation val="minMax"/>
          <c:max val="7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74500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VUELTA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Campeonato!$G$2</c:f>
              <c:strCache>
                <c:ptCount val="1"/>
                <c:pt idx="0">
                  <c:v>ERWIN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Campeonato!$G$3:$G$9</c:f>
              <c:numCache>
                <c:ptCount val="7"/>
                <c:pt idx="1">
                  <c:v>54</c:v>
                </c:pt>
                <c:pt idx="2">
                  <c:v>62</c:v>
                </c:pt>
                <c:pt idx="3">
                  <c:v>58</c:v>
                </c:pt>
                <c:pt idx="4">
                  <c:v>56</c:v>
                </c:pt>
                <c:pt idx="5">
                  <c:v>56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Campeonato!$H$2</c:f>
              <c:strCache>
                <c:ptCount val="1"/>
                <c:pt idx="0">
                  <c:v>FEDERICO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Campeonato!$H$3:$H$9</c:f>
              <c:numCache>
                <c:ptCount val="7"/>
                <c:pt idx="2">
                  <c:v>60</c:v>
                </c:pt>
                <c:pt idx="5">
                  <c:v>58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Campeonato!$I$2</c:f>
              <c:strCache>
                <c:ptCount val="1"/>
                <c:pt idx="0">
                  <c:v>IVAN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Campeonato!$I$3:$I$9</c:f>
              <c:numCache>
                <c:ptCount val="7"/>
                <c:pt idx="1">
                  <c:v>46</c:v>
                </c:pt>
                <c:pt idx="2">
                  <c:v>44</c:v>
                </c:pt>
                <c:pt idx="3">
                  <c:v>45</c:v>
                </c:pt>
                <c:pt idx="4">
                  <c:v>43</c:v>
                </c:pt>
                <c:pt idx="5">
                  <c:v>47</c:v>
                </c:pt>
              </c:numCache>
            </c:numRef>
          </c:val>
          <c:smooth val="1"/>
        </c:ser>
        <c:marker val="1"/>
        <c:axId val="43431758"/>
        <c:axId val="55341503"/>
      </c:lineChart>
      <c:catAx>
        <c:axId val="43431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41503"/>
        <c:crosses val="autoZero"/>
        <c:auto val="1"/>
        <c:lblOffset val="100"/>
        <c:noMultiLvlLbl val="0"/>
      </c:catAx>
      <c:valAx>
        <c:axId val="55341503"/>
        <c:scaling>
          <c:orientation val="minMax"/>
          <c:max val="7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431758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18 holes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Campeonato!$L$2</c:f>
              <c:strCache>
                <c:ptCount val="1"/>
                <c:pt idx="0">
                  <c:v>ERWIN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Campeonato!$L$3:$L$9</c:f>
              <c:numCache>
                <c:ptCount val="7"/>
                <c:pt idx="1">
                  <c:v>115</c:v>
                </c:pt>
                <c:pt idx="3">
                  <c:v>117</c:v>
                </c:pt>
                <c:pt idx="4">
                  <c:v>113</c:v>
                </c:pt>
                <c:pt idx="5">
                  <c:v>110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Campeonato!$M$2</c:f>
              <c:strCache>
                <c:ptCount val="1"/>
                <c:pt idx="0">
                  <c:v>FEDERICO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Campeonato!$M$3:$M$9</c:f>
              <c:numCache>
                <c:ptCount val="7"/>
                <c:pt idx="5">
                  <c:v>117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Campeonato!$N$2</c:f>
              <c:strCache>
                <c:ptCount val="1"/>
                <c:pt idx="0">
                  <c:v>IVAN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Campeonato!$N$3:$N$9</c:f>
              <c:numCache>
                <c:ptCount val="7"/>
                <c:pt idx="1">
                  <c:v>87</c:v>
                </c:pt>
                <c:pt idx="3">
                  <c:v>90</c:v>
                </c:pt>
                <c:pt idx="4">
                  <c:v>84</c:v>
                </c:pt>
                <c:pt idx="5">
                  <c:v>92</c:v>
                </c:pt>
              </c:numCache>
            </c:numRef>
          </c:val>
          <c:smooth val="1"/>
        </c:ser>
        <c:marker val="1"/>
        <c:axId val="28311480"/>
        <c:axId val="53476729"/>
      </c:lineChart>
      <c:catAx>
        <c:axId val="28311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76729"/>
        <c:crosses val="autoZero"/>
        <c:auto val="1"/>
        <c:lblOffset val="100"/>
        <c:noMultiLvlLbl val="0"/>
      </c:catAx>
      <c:valAx>
        <c:axId val="53476729"/>
        <c:scaling>
          <c:orientation val="minMax"/>
          <c:max val="130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11480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EVOLUCION DEL JUEGO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18"/>
          <c:w val="0.88525"/>
          <c:h val="0.73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federico!$V$3:$V$6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1"/>
        </c:ser>
        <c:marker val="1"/>
        <c:axId val="33905716"/>
        <c:axId val="36715989"/>
      </c:lineChart>
      <c:catAx>
        <c:axId val="33905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JUEGOS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15989"/>
        <c:crosses val="autoZero"/>
        <c:auto val="1"/>
        <c:lblOffset val="100"/>
        <c:noMultiLvlLbl val="0"/>
      </c:catAx>
      <c:valAx>
        <c:axId val="36715989"/>
        <c:scaling>
          <c:orientation val="minMax"/>
          <c:max val="68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PALOS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05716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6475"/>
          <c:w val="0.98775"/>
          <c:h val="0.935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federico!$X$5:$X$6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federico!$Y$5:$Y$6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federico!$X$5:$X$6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federico!$Z$5:$Z$6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62008446"/>
        <c:axId val="21205103"/>
      </c:scatterChart>
      <c:valAx>
        <c:axId val="62008446"/>
        <c:scaling>
          <c:orientation val="minMax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1205103"/>
        <c:crosses val="autoZero"/>
        <c:crossBetween val="midCat"/>
        <c:dispUnits/>
        <c:majorUnit val="1"/>
      </c:valAx>
      <c:valAx>
        <c:axId val="21205103"/>
        <c:scaling>
          <c:orientation val="minMax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08446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8925"/>
          <c:w val="0.9255"/>
          <c:h val="0.87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erwin!$K$3:$K$9</c:f>
              <c:numCache/>
            </c:numRef>
          </c:val>
          <c:smooth val="1"/>
        </c:ser>
        <c:marker val="1"/>
        <c:axId val="56628200"/>
        <c:axId val="39891753"/>
      </c:lineChart>
      <c:catAx>
        <c:axId val="5662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91753"/>
        <c:crosses val="autoZero"/>
        <c:auto val="1"/>
        <c:lblOffset val="100"/>
        <c:noMultiLvlLbl val="0"/>
      </c:catAx>
      <c:valAx>
        <c:axId val="39891753"/>
        <c:scaling>
          <c:orientation val="minMax"/>
          <c:max val="66"/>
          <c:min val="4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2820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9225"/>
          <c:w val="0.9605"/>
          <c:h val="0.86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erwin!$V$3:$V$9</c:f>
              <c:numCache/>
            </c:numRef>
          </c:val>
          <c:smooth val="1"/>
        </c:ser>
        <c:marker val="1"/>
        <c:axId val="23481458"/>
        <c:axId val="10006531"/>
      </c:lineChart>
      <c:catAx>
        <c:axId val="23481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06531"/>
        <c:crosses val="autoZero"/>
        <c:auto val="1"/>
        <c:lblOffset val="100"/>
        <c:noMultiLvlLbl val="0"/>
      </c:catAx>
      <c:valAx>
        <c:axId val="10006531"/>
        <c:scaling>
          <c:orientation val="minMax"/>
          <c:max val="66"/>
          <c:min val="4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81458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erwin!$AF$3:$AF$23</c:f>
              <c:numCache/>
            </c:numRef>
          </c:xVal>
          <c:yVal>
            <c:numRef>
              <c:f>erwin!$AG$3:$AG$23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erwin!$AF$3:$AF$23</c:f>
              <c:numCache/>
            </c:numRef>
          </c:xVal>
          <c:yVal>
            <c:numRef>
              <c:f>erwin!$AH$3:$AH$23</c:f>
              <c:numCache/>
            </c:numRef>
          </c:yVal>
          <c:smooth val="1"/>
        </c:ser>
        <c:axId val="22949916"/>
        <c:axId val="5222653"/>
      </c:scatterChart>
      <c:valAx>
        <c:axId val="22949916"/>
        <c:scaling>
          <c:orientation val="minMax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222653"/>
        <c:crosses val="autoZero"/>
        <c:crossBetween val="midCat"/>
        <c:dispUnits/>
        <c:majorUnit val="1"/>
      </c:valAx>
      <c:valAx>
        <c:axId val="5222653"/>
        <c:scaling>
          <c:orientation val="minMax"/>
          <c:min val="10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49916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ivan!$K$3:$K$10</c:f>
              <c:numCache/>
            </c:numRef>
          </c:val>
          <c:smooth val="1"/>
        </c:ser>
        <c:marker val="1"/>
        <c:axId val="47003878"/>
        <c:axId val="20381719"/>
      </c:lineChart>
      <c:catAx>
        <c:axId val="4700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81719"/>
        <c:crosses val="autoZero"/>
        <c:auto val="1"/>
        <c:lblOffset val="100"/>
        <c:noMultiLvlLbl val="0"/>
      </c:catAx>
      <c:valAx>
        <c:axId val="203817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03878"/>
        <c:crossesAt val="1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ivan!$V$3:$V$10</c:f>
              <c:numCache/>
            </c:numRef>
          </c:val>
          <c:smooth val="1"/>
        </c:ser>
        <c:marker val="1"/>
        <c:axId val="49217744"/>
        <c:axId val="40306513"/>
      </c:lineChart>
      <c:catAx>
        <c:axId val="49217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06513"/>
        <c:crosses val="autoZero"/>
        <c:auto val="1"/>
        <c:lblOffset val="100"/>
        <c:noMultiLvlLbl val="0"/>
      </c:catAx>
      <c:valAx>
        <c:axId val="403065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177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ivan!$W$3:$W$10</c:f>
              <c:numCache/>
            </c:numRef>
          </c:val>
          <c:smooth val="1"/>
        </c:ser>
        <c:marker val="1"/>
        <c:axId val="27214298"/>
        <c:axId val="43602091"/>
      </c:lineChart>
      <c:catAx>
        <c:axId val="2721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02091"/>
        <c:crosses val="autoZero"/>
        <c:auto val="1"/>
        <c:lblOffset val="100"/>
        <c:noMultiLvlLbl val="0"/>
      </c:catAx>
      <c:valAx>
        <c:axId val="43602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14298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12</xdr:row>
      <xdr:rowOff>0</xdr:rowOff>
    </xdr:from>
    <xdr:to>
      <xdr:col>11</xdr:col>
      <xdr:colOff>57150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752475" y="2009775"/>
        <a:ext cx="41338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12</xdr:row>
      <xdr:rowOff>9525</xdr:rowOff>
    </xdr:from>
    <xdr:to>
      <xdr:col>22</xdr:col>
      <xdr:colOff>180975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5029200" y="2019300"/>
        <a:ext cx="42291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29</xdr:row>
      <xdr:rowOff>85725</xdr:rowOff>
    </xdr:from>
    <xdr:to>
      <xdr:col>19</xdr:col>
      <xdr:colOff>47625</xdr:colOff>
      <xdr:row>47</xdr:row>
      <xdr:rowOff>57150</xdr:rowOff>
    </xdr:to>
    <xdr:graphicFrame>
      <xdr:nvGraphicFramePr>
        <xdr:cNvPr id="3" name="Chart 3"/>
        <xdr:cNvGraphicFramePr/>
      </xdr:nvGraphicFramePr>
      <xdr:xfrm>
        <a:off x="2019300" y="4848225"/>
        <a:ext cx="585787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14</xdr:row>
      <xdr:rowOff>152400</xdr:rowOff>
    </xdr:from>
    <xdr:to>
      <xdr:col>10</xdr:col>
      <xdr:colOff>485775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857250" y="2771775"/>
        <a:ext cx="49053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15</xdr:row>
      <xdr:rowOff>9525</xdr:rowOff>
    </xdr:from>
    <xdr:to>
      <xdr:col>21</xdr:col>
      <xdr:colOff>0</xdr:colOff>
      <xdr:row>30</xdr:row>
      <xdr:rowOff>104775</xdr:rowOff>
    </xdr:to>
    <xdr:graphicFrame>
      <xdr:nvGraphicFramePr>
        <xdr:cNvPr id="2" name="Chart 2"/>
        <xdr:cNvGraphicFramePr/>
      </xdr:nvGraphicFramePr>
      <xdr:xfrm>
        <a:off x="6096000" y="2790825"/>
        <a:ext cx="44291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304800</xdr:colOff>
      <xdr:row>31</xdr:row>
      <xdr:rowOff>28575</xdr:rowOff>
    </xdr:from>
    <xdr:to>
      <xdr:col>17</xdr:col>
      <xdr:colOff>0</xdr:colOff>
      <xdr:row>51</xdr:row>
      <xdr:rowOff>85725</xdr:rowOff>
    </xdr:to>
    <xdr:graphicFrame>
      <xdr:nvGraphicFramePr>
        <xdr:cNvPr id="3" name="Chart 7"/>
        <xdr:cNvGraphicFramePr/>
      </xdr:nvGraphicFramePr>
      <xdr:xfrm>
        <a:off x="2609850" y="5400675"/>
        <a:ext cx="5934075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76200</xdr:rowOff>
    </xdr:from>
    <xdr:to>
      <xdr:col>10</xdr:col>
      <xdr:colOff>428625</xdr:colOff>
      <xdr:row>28</xdr:row>
      <xdr:rowOff>85725</xdr:rowOff>
    </xdr:to>
    <xdr:graphicFrame>
      <xdr:nvGraphicFramePr>
        <xdr:cNvPr id="1" name="Chart 5"/>
        <xdr:cNvGraphicFramePr/>
      </xdr:nvGraphicFramePr>
      <xdr:xfrm>
        <a:off x="819150" y="2609850"/>
        <a:ext cx="488632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142875</xdr:colOff>
      <xdr:row>15</xdr:row>
      <xdr:rowOff>76200</xdr:rowOff>
    </xdr:from>
    <xdr:to>
      <xdr:col>22</xdr:col>
      <xdr:colOff>66675</xdr:colOff>
      <xdr:row>28</xdr:row>
      <xdr:rowOff>95250</xdr:rowOff>
    </xdr:to>
    <xdr:graphicFrame>
      <xdr:nvGraphicFramePr>
        <xdr:cNvPr id="2" name="Chart 6"/>
        <xdr:cNvGraphicFramePr/>
      </xdr:nvGraphicFramePr>
      <xdr:xfrm>
        <a:off x="5924550" y="2609850"/>
        <a:ext cx="517207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447675</xdr:colOff>
      <xdr:row>29</xdr:row>
      <xdr:rowOff>66675</xdr:rowOff>
    </xdr:from>
    <xdr:to>
      <xdr:col>15</xdr:col>
      <xdr:colOff>381000</xdr:colOff>
      <xdr:row>42</xdr:row>
      <xdr:rowOff>114300</xdr:rowOff>
    </xdr:to>
    <xdr:graphicFrame>
      <xdr:nvGraphicFramePr>
        <xdr:cNvPr id="3" name="Chart 8"/>
        <xdr:cNvGraphicFramePr/>
      </xdr:nvGraphicFramePr>
      <xdr:xfrm>
        <a:off x="2752725" y="4886325"/>
        <a:ext cx="518160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20275" cy="7153275"/>
    <xdr:graphicFrame>
      <xdr:nvGraphicFramePr>
        <xdr:cNvPr id="1" name="Shape 1025"/>
        <xdr:cNvGraphicFramePr/>
      </xdr:nvGraphicFramePr>
      <xdr:xfrm>
        <a:off x="0" y="0"/>
        <a:ext cx="9820275" cy="715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20275" cy="7153275"/>
    <xdr:graphicFrame>
      <xdr:nvGraphicFramePr>
        <xdr:cNvPr id="1" name="Shape 1025"/>
        <xdr:cNvGraphicFramePr/>
      </xdr:nvGraphicFramePr>
      <xdr:xfrm>
        <a:off x="0" y="0"/>
        <a:ext cx="9820275" cy="715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20275" cy="7153275"/>
    <xdr:graphicFrame>
      <xdr:nvGraphicFramePr>
        <xdr:cNvPr id="1" name="Shape 1025"/>
        <xdr:cNvGraphicFramePr/>
      </xdr:nvGraphicFramePr>
      <xdr:xfrm>
        <a:off x="0" y="0"/>
        <a:ext cx="9820275" cy="715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zoomScale="70" zoomScaleNormal="70" workbookViewId="0" topLeftCell="A1">
      <pane ySplit="2" topLeftCell="BM3" activePane="bottomLeft" state="frozen"/>
      <selection pane="topLeft" activeCell="A1" sqref="A1"/>
      <selection pane="bottomLeft" activeCell="A2" sqref="A2:U2"/>
    </sheetView>
  </sheetViews>
  <sheetFormatPr defaultColWidth="11.421875" defaultRowHeight="12.75"/>
  <cols>
    <col min="1" max="1" width="11.57421875" style="0" bestFit="1" customWidth="1"/>
    <col min="2" max="3" width="5.8515625" style="0" bestFit="1" customWidth="1"/>
    <col min="4" max="4" width="7.00390625" style="0" bestFit="1" customWidth="1"/>
    <col min="5" max="10" width="5.8515625" style="0" bestFit="1" customWidth="1"/>
    <col min="11" max="11" width="7.00390625" style="0" bestFit="1" customWidth="1"/>
    <col min="12" max="12" width="2.57421875" style="0" customWidth="1"/>
    <col min="13" max="13" width="6.140625" style="0" customWidth="1"/>
    <col min="14" max="16" width="5.8515625" style="0" bestFit="1" customWidth="1"/>
    <col min="17" max="17" width="7.00390625" style="0" bestFit="1" customWidth="1"/>
    <col min="18" max="21" width="5.8515625" style="0" bestFit="1" customWidth="1"/>
    <col min="22" max="22" width="7.00390625" style="0" bestFit="1" customWidth="1"/>
    <col min="23" max="23" width="3.7109375" style="0" customWidth="1"/>
  </cols>
  <sheetData>
    <row r="1" ht="18">
      <c r="A1" s="4" t="s">
        <v>1</v>
      </c>
    </row>
    <row r="2" spans="1:22" s="1" customFormat="1" ht="12.75">
      <c r="A2" s="110" t="s">
        <v>0</v>
      </c>
      <c r="B2" s="111">
        <v>1</v>
      </c>
      <c r="C2" s="111">
        <v>2</v>
      </c>
      <c r="D2" s="111">
        <v>3</v>
      </c>
      <c r="E2" s="111">
        <v>4</v>
      </c>
      <c r="F2" s="111">
        <v>5</v>
      </c>
      <c r="G2" s="111">
        <v>6</v>
      </c>
      <c r="H2" s="111">
        <v>7</v>
      </c>
      <c r="I2" s="111">
        <v>8</v>
      </c>
      <c r="J2" s="111">
        <v>9</v>
      </c>
      <c r="K2" s="112"/>
      <c r="L2" s="113"/>
      <c r="M2" s="114">
        <v>10</v>
      </c>
      <c r="N2" s="111">
        <v>11</v>
      </c>
      <c r="O2" s="111">
        <v>12</v>
      </c>
      <c r="P2" s="111">
        <v>13</v>
      </c>
      <c r="Q2" s="111">
        <v>14</v>
      </c>
      <c r="R2" s="111">
        <v>15</v>
      </c>
      <c r="S2" s="111">
        <v>16</v>
      </c>
      <c r="T2" s="111">
        <v>17</v>
      </c>
      <c r="U2" s="111">
        <v>18</v>
      </c>
      <c r="V2" s="10"/>
    </row>
    <row r="3" spans="1:26" s="76" customFormat="1" ht="12.75">
      <c r="A3" s="83">
        <v>36916</v>
      </c>
      <c r="B3" s="73">
        <v>5</v>
      </c>
      <c r="C3" s="41">
        <v>5</v>
      </c>
      <c r="D3" s="41">
        <v>6</v>
      </c>
      <c r="E3" s="41">
        <v>6</v>
      </c>
      <c r="F3" s="41">
        <v>7</v>
      </c>
      <c r="G3" s="41">
        <v>6</v>
      </c>
      <c r="H3" s="41">
        <v>4</v>
      </c>
      <c r="I3" s="41">
        <v>5</v>
      </c>
      <c r="J3" s="41">
        <v>8</v>
      </c>
      <c r="K3" s="6">
        <f>SUM(B3:J3)</f>
        <v>52</v>
      </c>
      <c r="M3" s="73"/>
      <c r="N3" s="41"/>
      <c r="O3" s="41"/>
      <c r="P3" s="41"/>
      <c r="Q3" s="41"/>
      <c r="R3" s="41"/>
      <c r="S3" s="41"/>
      <c r="T3" s="41"/>
      <c r="U3" s="41"/>
      <c r="V3" s="6"/>
      <c r="Z3" s="84"/>
    </row>
    <row r="4" spans="1:26" s="76" customFormat="1" ht="12.75">
      <c r="A4" s="83">
        <v>36921</v>
      </c>
      <c r="B4" s="73"/>
      <c r="C4" s="41"/>
      <c r="D4" s="41"/>
      <c r="E4" s="41"/>
      <c r="F4" s="41"/>
      <c r="G4" s="41"/>
      <c r="H4" s="41"/>
      <c r="I4" s="41"/>
      <c r="J4" s="41"/>
      <c r="K4" s="6"/>
      <c r="M4" s="73">
        <v>7</v>
      </c>
      <c r="N4" s="41">
        <v>4</v>
      </c>
      <c r="O4" s="41">
        <v>6</v>
      </c>
      <c r="P4" s="41">
        <v>6</v>
      </c>
      <c r="Q4" s="41">
        <v>7</v>
      </c>
      <c r="R4" s="41">
        <v>6</v>
      </c>
      <c r="S4" s="41">
        <v>7</v>
      </c>
      <c r="T4" s="41">
        <v>8</v>
      </c>
      <c r="U4" s="41">
        <v>9</v>
      </c>
      <c r="V4" s="6">
        <f>SUM(M4:U4)</f>
        <v>60</v>
      </c>
      <c r="Z4" s="84"/>
    </row>
    <row r="5" spans="1:26" s="76" customFormat="1" ht="12.75">
      <c r="A5" s="83">
        <v>36954</v>
      </c>
      <c r="B5" s="73">
        <v>6</v>
      </c>
      <c r="C5" s="41">
        <v>6</v>
      </c>
      <c r="D5" s="41">
        <v>7</v>
      </c>
      <c r="E5" s="41">
        <v>5</v>
      </c>
      <c r="F5" s="41">
        <v>7</v>
      </c>
      <c r="G5" s="41">
        <v>6</v>
      </c>
      <c r="H5" s="41">
        <v>6</v>
      </c>
      <c r="I5" s="41">
        <v>8</v>
      </c>
      <c r="J5" s="41">
        <v>8</v>
      </c>
      <c r="K5" s="6">
        <f>SUM(B5:J5)</f>
        <v>59</v>
      </c>
      <c r="M5" s="73">
        <v>7</v>
      </c>
      <c r="N5" s="41">
        <v>4</v>
      </c>
      <c r="O5" s="41">
        <v>6</v>
      </c>
      <c r="P5" s="41">
        <v>6</v>
      </c>
      <c r="Q5" s="41">
        <v>8</v>
      </c>
      <c r="R5" s="41">
        <v>5</v>
      </c>
      <c r="S5" s="41">
        <v>8</v>
      </c>
      <c r="T5" s="41">
        <v>6</v>
      </c>
      <c r="U5" s="41">
        <v>8</v>
      </c>
      <c r="V5" s="6">
        <f>SUM(M5:U5)</f>
        <v>58</v>
      </c>
      <c r="X5" s="76">
        <v>1</v>
      </c>
      <c r="Y5" s="76">
        <f>+V5+K5</f>
        <v>117</v>
      </c>
      <c r="Z5" s="84"/>
    </row>
    <row r="6" spans="1:26" s="1" customFormat="1" ht="12.75">
      <c r="A6" s="65"/>
      <c r="B6" s="21"/>
      <c r="K6" s="7"/>
      <c r="M6" s="21"/>
      <c r="V6" s="7"/>
      <c r="X6">
        <v>2</v>
      </c>
      <c r="Y6"/>
      <c r="Z6" s="26"/>
    </row>
    <row r="7" spans="1:22" s="2" customFormat="1" ht="12.75">
      <c r="A7" s="11" t="s">
        <v>4</v>
      </c>
      <c r="B7" s="13">
        <f aca="true" t="shared" si="0" ref="B7:K7">+AVERAGE(B3:B6)</f>
        <v>5.5</v>
      </c>
      <c r="C7" s="13">
        <f t="shared" si="0"/>
        <v>5.5</v>
      </c>
      <c r="D7" s="13">
        <f t="shared" si="0"/>
        <v>6.5</v>
      </c>
      <c r="E7" s="13">
        <f t="shared" si="0"/>
        <v>5.5</v>
      </c>
      <c r="F7" s="13">
        <f t="shared" si="0"/>
        <v>7</v>
      </c>
      <c r="G7" s="13">
        <f t="shared" si="0"/>
        <v>6</v>
      </c>
      <c r="H7" s="13">
        <f t="shared" si="0"/>
        <v>5</v>
      </c>
      <c r="I7" s="13">
        <f t="shared" si="0"/>
        <v>6.5</v>
      </c>
      <c r="J7" s="13">
        <f t="shared" si="0"/>
        <v>8</v>
      </c>
      <c r="K7" s="8">
        <f t="shared" si="0"/>
        <v>55.5</v>
      </c>
      <c r="L7" s="24"/>
      <c r="M7" s="20">
        <f aca="true" t="shared" si="1" ref="M7:V7">+AVERAGE(M3:M6)</f>
        <v>7</v>
      </c>
      <c r="N7" s="13">
        <f t="shared" si="1"/>
        <v>4</v>
      </c>
      <c r="O7" s="13">
        <f t="shared" si="1"/>
        <v>6</v>
      </c>
      <c r="P7" s="13">
        <f t="shared" si="1"/>
        <v>6</v>
      </c>
      <c r="Q7" s="13">
        <f t="shared" si="1"/>
        <v>7.5</v>
      </c>
      <c r="R7" s="13">
        <f t="shared" si="1"/>
        <v>5.5</v>
      </c>
      <c r="S7" s="13">
        <f t="shared" si="1"/>
        <v>7.5</v>
      </c>
      <c r="T7" s="13">
        <f t="shared" si="1"/>
        <v>7</v>
      </c>
      <c r="U7" s="13">
        <f t="shared" si="1"/>
        <v>8.5</v>
      </c>
      <c r="V7" s="8">
        <f t="shared" si="1"/>
        <v>59</v>
      </c>
    </row>
    <row r="8" spans="1:22" ht="12.75">
      <c r="A8" s="6" t="s">
        <v>2</v>
      </c>
      <c r="B8" s="12">
        <v>4</v>
      </c>
      <c r="C8" s="12">
        <v>4</v>
      </c>
      <c r="D8" s="12">
        <v>5</v>
      </c>
      <c r="E8" s="12">
        <v>3</v>
      </c>
      <c r="F8" s="12">
        <v>4</v>
      </c>
      <c r="G8" s="12">
        <v>4</v>
      </c>
      <c r="H8" s="12">
        <v>3</v>
      </c>
      <c r="I8" s="12">
        <v>4</v>
      </c>
      <c r="J8" s="12">
        <v>5</v>
      </c>
      <c r="K8" s="8">
        <f>SUM(B8:J8)</f>
        <v>36</v>
      </c>
      <c r="M8" s="16">
        <v>4</v>
      </c>
      <c r="N8" s="12">
        <v>3</v>
      </c>
      <c r="O8" s="12">
        <v>4</v>
      </c>
      <c r="P8" s="12">
        <v>4</v>
      </c>
      <c r="Q8" s="12">
        <v>5</v>
      </c>
      <c r="R8" s="12">
        <v>3</v>
      </c>
      <c r="S8" s="12">
        <v>4</v>
      </c>
      <c r="T8" s="12">
        <v>4</v>
      </c>
      <c r="U8" s="12">
        <v>5</v>
      </c>
      <c r="V8" s="8">
        <f>SUM(M8:U8)</f>
        <v>36</v>
      </c>
    </row>
    <row r="9" spans="1:22" ht="12.75">
      <c r="A9" s="7" t="s">
        <v>5</v>
      </c>
      <c r="B9" s="14">
        <f aca="true" t="shared" si="2" ref="B9:M9">+B7-B8</f>
        <v>1.5</v>
      </c>
      <c r="C9" s="14">
        <f t="shared" si="2"/>
        <v>1.5</v>
      </c>
      <c r="D9" s="14">
        <f t="shared" si="2"/>
        <v>1.5</v>
      </c>
      <c r="E9" s="14">
        <f t="shared" si="2"/>
        <v>2.5</v>
      </c>
      <c r="F9" s="14">
        <f t="shared" si="2"/>
        <v>3</v>
      </c>
      <c r="G9" s="14">
        <f t="shared" si="2"/>
        <v>2</v>
      </c>
      <c r="H9" s="14">
        <f t="shared" si="2"/>
        <v>2</v>
      </c>
      <c r="I9" s="14">
        <f t="shared" si="2"/>
        <v>2.5</v>
      </c>
      <c r="J9" s="14">
        <f t="shared" si="2"/>
        <v>3</v>
      </c>
      <c r="K9" s="9">
        <f t="shared" si="2"/>
        <v>19.5</v>
      </c>
      <c r="M9" s="18">
        <f t="shared" si="2"/>
        <v>3</v>
      </c>
      <c r="N9" s="14">
        <f aca="true" t="shared" si="3" ref="N9:V9">+N7-N8</f>
        <v>1</v>
      </c>
      <c r="O9" s="14">
        <f t="shared" si="3"/>
        <v>2</v>
      </c>
      <c r="P9" s="14">
        <f t="shared" si="3"/>
        <v>2</v>
      </c>
      <c r="Q9" s="14">
        <f t="shared" si="3"/>
        <v>2.5</v>
      </c>
      <c r="R9" s="14">
        <f t="shared" si="3"/>
        <v>2.5</v>
      </c>
      <c r="S9" s="14">
        <f t="shared" si="3"/>
        <v>3.5</v>
      </c>
      <c r="T9" s="14">
        <f t="shared" si="3"/>
        <v>3</v>
      </c>
      <c r="U9" s="14">
        <f t="shared" si="3"/>
        <v>3.5</v>
      </c>
      <c r="V9" s="9">
        <f t="shared" si="3"/>
        <v>23</v>
      </c>
    </row>
    <row r="10" spans="2:11" ht="12.7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7" ht="12.75">
      <c r="A11" s="35" t="s">
        <v>7</v>
      </c>
      <c r="B11" s="15"/>
      <c r="C11" s="15"/>
      <c r="D11" s="22">
        <f>ROUND(+(K7-K8)/9,2)</f>
        <v>2.17</v>
      </c>
      <c r="K11" s="3"/>
      <c r="L11" s="35" t="s">
        <v>7</v>
      </c>
      <c r="M11" s="35"/>
      <c r="N11" s="15"/>
      <c r="O11" s="15"/>
      <c r="P11" s="15"/>
      <c r="Q11" s="22">
        <f>+V9/9</f>
        <v>2.5555555555555554</v>
      </c>
    </row>
    <row r="12" spans="2:11" ht="12.7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2.7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2.7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2.7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2.7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2.7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2.7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2.7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2.7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2.7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2.7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2.7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2.7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2.7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2.7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2.7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2.7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2.7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2.7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2.75">
      <c r="B31" s="3"/>
      <c r="C31" s="3"/>
      <c r="D31" s="3"/>
      <c r="E31" s="3"/>
      <c r="F31" s="3"/>
      <c r="G31" s="3"/>
      <c r="H31" s="3"/>
      <c r="I31" s="3"/>
      <c r="J31" s="3"/>
      <c r="K31" s="3"/>
    </row>
  </sheetData>
  <printOptions/>
  <pageMargins left="0.65" right="0.25" top="0.69" bottom="1" header="0" footer="0"/>
  <pageSetup fitToHeight="1" fitToWidth="1" horizontalDpi="360" verticalDpi="360" orientation="portrait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3"/>
  <sheetViews>
    <sheetView tabSelected="1" zoomScale="70" zoomScaleNormal="70" workbookViewId="0" topLeftCell="A1">
      <selection activeCell="A12" sqref="A12"/>
    </sheetView>
  </sheetViews>
  <sheetFormatPr defaultColWidth="11.421875" defaultRowHeight="12.75"/>
  <cols>
    <col min="1" max="1" width="12.28125" style="0" bestFit="1" customWidth="1"/>
    <col min="2" max="10" width="7.421875" style="0" bestFit="1" customWidth="1"/>
    <col min="11" max="11" width="7.57421875" style="0" bestFit="1" customWidth="1"/>
    <col min="12" max="12" width="4.28125" style="0" customWidth="1"/>
    <col min="13" max="21" width="7.421875" style="0" bestFit="1" customWidth="1"/>
    <col min="22" max="22" width="7.57421875" style="0" bestFit="1" customWidth="1"/>
    <col min="23" max="23" width="8.421875" style="0" bestFit="1" customWidth="1"/>
    <col min="24" max="24" width="4.28125" style="0" bestFit="1" customWidth="1"/>
    <col min="25" max="25" width="4.8515625" style="0" customWidth="1"/>
    <col min="27" max="28" width="2.7109375" style="0" customWidth="1"/>
    <col min="29" max="29" width="4.00390625" style="0" customWidth="1"/>
    <col min="30" max="31" width="2.7109375" style="0" customWidth="1"/>
    <col min="32" max="32" width="3.57421875" style="0" customWidth="1"/>
    <col min="33" max="33" width="6.421875" style="0" bestFit="1" customWidth="1"/>
    <col min="34" max="34" width="5.8515625" style="0" customWidth="1"/>
    <col min="35" max="44" width="4.00390625" style="0" customWidth="1"/>
    <col min="45" max="45" width="13.421875" style="0" bestFit="1" customWidth="1"/>
  </cols>
  <sheetData>
    <row r="1" ht="20.25">
      <c r="A1" s="86" t="s">
        <v>9</v>
      </c>
    </row>
    <row r="2" spans="1:24" s="115" customFormat="1" ht="12.75">
      <c r="A2" s="110" t="s">
        <v>6</v>
      </c>
      <c r="B2" s="116">
        <v>1</v>
      </c>
      <c r="C2" s="116">
        <v>2</v>
      </c>
      <c r="D2" s="116">
        <v>3</v>
      </c>
      <c r="E2" s="116">
        <v>4</v>
      </c>
      <c r="F2" s="116">
        <v>5</v>
      </c>
      <c r="G2" s="116">
        <v>6</v>
      </c>
      <c r="H2" s="116">
        <v>7</v>
      </c>
      <c r="I2" s="116">
        <v>8</v>
      </c>
      <c r="J2" s="116">
        <v>9</v>
      </c>
      <c r="K2" s="110"/>
      <c r="L2" s="113"/>
      <c r="M2" s="117">
        <v>10</v>
      </c>
      <c r="N2" s="116">
        <v>11</v>
      </c>
      <c r="O2" s="116">
        <v>12</v>
      </c>
      <c r="P2" s="116">
        <v>13</v>
      </c>
      <c r="Q2" s="116">
        <v>14</v>
      </c>
      <c r="R2" s="116">
        <v>15</v>
      </c>
      <c r="S2" s="116">
        <v>16</v>
      </c>
      <c r="T2" s="116">
        <v>17</v>
      </c>
      <c r="U2" s="116">
        <v>18</v>
      </c>
      <c r="V2" s="110"/>
      <c r="W2" s="115">
        <v>18</v>
      </c>
      <c r="X2" s="115" t="s">
        <v>20</v>
      </c>
    </row>
    <row r="3" spans="1:44" s="76" customFormat="1" ht="15">
      <c r="A3" s="83">
        <v>36916</v>
      </c>
      <c r="B3" s="41">
        <v>6</v>
      </c>
      <c r="C3" s="41">
        <v>5</v>
      </c>
      <c r="D3" s="41">
        <v>8</v>
      </c>
      <c r="E3" s="41">
        <v>4</v>
      </c>
      <c r="F3" s="41">
        <v>8</v>
      </c>
      <c r="G3" s="41">
        <v>6</v>
      </c>
      <c r="H3" s="41">
        <v>5</v>
      </c>
      <c r="I3" s="41">
        <v>6</v>
      </c>
      <c r="J3" s="41">
        <v>8</v>
      </c>
      <c r="K3" s="62">
        <f aca="true" t="shared" si="0" ref="K3:K8">SUM(B3:J3)</f>
        <v>56</v>
      </c>
      <c r="L3" s="41"/>
      <c r="M3" s="73"/>
      <c r="V3" s="95"/>
      <c r="Y3" s="85"/>
      <c r="Z3" s="82"/>
      <c r="AA3" s="84"/>
      <c r="AB3" s="84"/>
      <c r="AC3" s="84"/>
      <c r="AD3" s="84"/>
      <c r="AE3" s="84"/>
      <c r="AF3" s="12">
        <v>1</v>
      </c>
      <c r="AG3" s="92">
        <v>115</v>
      </c>
      <c r="AH3" s="26"/>
      <c r="AI3" s="84"/>
      <c r="AJ3" s="84"/>
      <c r="AK3" s="84"/>
      <c r="AL3" s="84"/>
      <c r="AM3" s="84"/>
      <c r="AN3" s="84"/>
      <c r="AO3" s="84"/>
      <c r="AP3" s="84"/>
      <c r="AQ3" s="84"/>
      <c r="AR3" s="84"/>
    </row>
    <row r="4" spans="1:44" s="76" customFormat="1" ht="12.75">
      <c r="A4" s="83">
        <v>36919</v>
      </c>
      <c r="B4" s="41">
        <v>6</v>
      </c>
      <c r="C4" s="41">
        <v>8</v>
      </c>
      <c r="D4" s="37">
        <v>5</v>
      </c>
      <c r="E4" s="41">
        <v>6</v>
      </c>
      <c r="F4" s="41">
        <v>7</v>
      </c>
      <c r="G4" s="41">
        <v>8</v>
      </c>
      <c r="H4" s="41">
        <v>6</v>
      </c>
      <c r="I4" s="41">
        <v>6</v>
      </c>
      <c r="J4" s="41">
        <v>9</v>
      </c>
      <c r="K4" s="62">
        <f t="shared" si="0"/>
        <v>61</v>
      </c>
      <c r="L4" s="41"/>
      <c r="M4" s="73">
        <v>7</v>
      </c>
      <c r="N4" s="19">
        <v>3</v>
      </c>
      <c r="O4" s="76">
        <v>5</v>
      </c>
      <c r="P4" s="76">
        <v>8</v>
      </c>
      <c r="Q4" s="76">
        <v>6</v>
      </c>
      <c r="R4" s="76">
        <v>6</v>
      </c>
      <c r="S4" s="76">
        <v>7</v>
      </c>
      <c r="T4" s="76">
        <v>6</v>
      </c>
      <c r="U4" s="76">
        <v>6</v>
      </c>
      <c r="V4" s="6">
        <f>SUM(M4:U4)</f>
        <v>54</v>
      </c>
      <c r="W4">
        <f>+K4+V4</f>
        <v>115</v>
      </c>
      <c r="X4">
        <f aca="true" t="shared" si="1" ref="X4:X9">+IF(W4="","",W4-72)</f>
        <v>43</v>
      </c>
      <c r="Y4" s="85">
        <f>+X4/18</f>
        <v>2.388888888888889</v>
      </c>
      <c r="Z4" s="82"/>
      <c r="AA4" s="84"/>
      <c r="AB4" s="84"/>
      <c r="AC4" s="84"/>
      <c r="AD4" s="84"/>
      <c r="AE4" s="84"/>
      <c r="AF4" s="12">
        <v>2</v>
      </c>
      <c r="AH4" s="26"/>
      <c r="AI4" s="84"/>
      <c r="AJ4" s="84"/>
      <c r="AK4" s="84"/>
      <c r="AL4" s="84"/>
      <c r="AM4" s="84"/>
      <c r="AN4" s="84"/>
      <c r="AO4" s="84"/>
      <c r="AP4" s="84"/>
      <c r="AQ4" s="84"/>
      <c r="AR4" s="84"/>
    </row>
    <row r="5" spans="1:44" s="76" customFormat="1" ht="15">
      <c r="A5" s="83">
        <v>36922</v>
      </c>
      <c r="B5" s="41"/>
      <c r="C5" s="41"/>
      <c r="D5" s="41"/>
      <c r="E5" s="41"/>
      <c r="F5" s="41"/>
      <c r="G5" s="41"/>
      <c r="H5" s="41"/>
      <c r="I5" s="41"/>
      <c r="J5" s="41"/>
      <c r="K5" s="62"/>
      <c r="L5" s="41"/>
      <c r="M5" s="73">
        <v>8</v>
      </c>
      <c r="N5" s="41">
        <v>6</v>
      </c>
      <c r="O5" s="41">
        <v>7</v>
      </c>
      <c r="P5" s="41">
        <v>8</v>
      </c>
      <c r="Q5" s="41">
        <v>8</v>
      </c>
      <c r="R5" s="41">
        <v>4</v>
      </c>
      <c r="S5" s="41">
        <v>6</v>
      </c>
      <c r="T5" s="41">
        <v>6</v>
      </c>
      <c r="U5" s="41">
        <v>9</v>
      </c>
      <c r="V5" s="6">
        <f>SUM(M5:U5)</f>
        <v>62</v>
      </c>
      <c r="Y5" s="85"/>
      <c r="Z5" s="82"/>
      <c r="AA5" s="84"/>
      <c r="AB5" s="84"/>
      <c r="AC5" s="84"/>
      <c r="AD5" s="84"/>
      <c r="AE5" s="84"/>
      <c r="AF5" s="12">
        <v>3</v>
      </c>
      <c r="AG5" s="92">
        <v>117</v>
      </c>
      <c r="AH5" s="26"/>
      <c r="AI5" s="84"/>
      <c r="AJ5" s="84"/>
      <c r="AK5" s="84"/>
      <c r="AL5" s="84"/>
      <c r="AM5" s="84"/>
      <c r="AN5" s="84"/>
      <c r="AO5" s="84"/>
      <c r="AP5" s="84"/>
      <c r="AQ5" s="84"/>
      <c r="AR5" s="84"/>
    </row>
    <row r="6" spans="1:44" s="76" customFormat="1" ht="15">
      <c r="A6" s="83">
        <v>36940</v>
      </c>
      <c r="B6" s="41">
        <v>6</v>
      </c>
      <c r="C6" s="41">
        <v>5</v>
      </c>
      <c r="D6" s="41">
        <v>8</v>
      </c>
      <c r="E6" s="41">
        <v>5</v>
      </c>
      <c r="F6" s="41">
        <v>8</v>
      </c>
      <c r="G6" s="41">
        <v>7</v>
      </c>
      <c r="H6" s="41">
        <v>6</v>
      </c>
      <c r="I6" s="41">
        <v>6</v>
      </c>
      <c r="J6" s="41">
        <v>8</v>
      </c>
      <c r="K6" s="62">
        <f t="shared" si="0"/>
        <v>59</v>
      </c>
      <c r="L6" s="41"/>
      <c r="M6" s="73">
        <v>8</v>
      </c>
      <c r="N6" s="41">
        <v>4</v>
      </c>
      <c r="O6" s="41">
        <v>7</v>
      </c>
      <c r="P6" s="41">
        <v>6</v>
      </c>
      <c r="Q6" s="41">
        <v>7</v>
      </c>
      <c r="R6" s="41">
        <v>6</v>
      </c>
      <c r="S6" s="41">
        <v>5</v>
      </c>
      <c r="T6" s="41">
        <v>6</v>
      </c>
      <c r="U6" s="41">
        <v>9</v>
      </c>
      <c r="V6" s="6">
        <f>SUM(M6:U6)</f>
        <v>58</v>
      </c>
      <c r="W6">
        <f>+K6+V6</f>
        <v>117</v>
      </c>
      <c r="X6">
        <f t="shared" si="1"/>
        <v>45</v>
      </c>
      <c r="Y6" s="85">
        <f>+X6/18</f>
        <v>2.5</v>
      </c>
      <c r="Z6" s="82"/>
      <c r="AA6" s="84"/>
      <c r="AB6" s="84"/>
      <c r="AC6" s="84"/>
      <c r="AD6" s="84"/>
      <c r="AE6" s="84"/>
      <c r="AF6" s="12">
        <v>4</v>
      </c>
      <c r="AG6" s="97">
        <v>113</v>
      </c>
      <c r="AH6" s="26"/>
      <c r="AI6" s="84"/>
      <c r="AJ6" s="84"/>
      <c r="AK6" s="84"/>
      <c r="AL6" s="84"/>
      <c r="AM6" s="84"/>
      <c r="AN6" s="84"/>
      <c r="AO6" s="84"/>
      <c r="AP6" s="84"/>
      <c r="AQ6" s="84"/>
      <c r="AR6" s="84"/>
    </row>
    <row r="7" spans="1:44" s="76" customFormat="1" ht="15">
      <c r="A7" s="83">
        <v>36947</v>
      </c>
      <c r="B7" s="41">
        <v>8</v>
      </c>
      <c r="C7" s="41">
        <v>7</v>
      </c>
      <c r="D7" s="41">
        <v>7</v>
      </c>
      <c r="E7" s="41">
        <v>6</v>
      </c>
      <c r="F7" s="41">
        <v>6</v>
      </c>
      <c r="G7" s="41">
        <v>5</v>
      </c>
      <c r="H7" s="41">
        <v>4</v>
      </c>
      <c r="I7" s="41">
        <v>6</v>
      </c>
      <c r="J7" s="41">
        <v>8</v>
      </c>
      <c r="K7" s="62">
        <f t="shared" si="0"/>
        <v>57</v>
      </c>
      <c r="L7" s="41"/>
      <c r="M7" s="73">
        <v>6</v>
      </c>
      <c r="N7" s="41">
        <v>5</v>
      </c>
      <c r="O7" s="41">
        <v>5</v>
      </c>
      <c r="P7" s="41">
        <v>6</v>
      </c>
      <c r="Q7" s="41">
        <v>8</v>
      </c>
      <c r="R7" s="41">
        <v>4</v>
      </c>
      <c r="S7" s="41">
        <v>6</v>
      </c>
      <c r="T7" s="41">
        <v>7</v>
      </c>
      <c r="U7" s="41">
        <v>9</v>
      </c>
      <c r="V7" s="6">
        <f>SUM(M7:U7)</f>
        <v>56</v>
      </c>
      <c r="W7">
        <f>+K7+V7</f>
        <v>113</v>
      </c>
      <c r="X7">
        <f t="shared" si="1"/>
        <v>41</v>
      </c>
      <c r="Y7" s="85">
        <f>+X7/18</f>
        <v>2.2777777777777777</v>
      </c>
      <c r="Z7" s="82"/>
      <c r="AA7" s="84"/>
      <c r="AB7" s="84"/>
      <c r="AC7" s="84"/>
      <c r="AD7" s="84"/>
      <c r="AE7" s="84"/>
      <c r="AF7" s="12">
        <v>5</v>
      </c>
      <c r="AG7" s="97">
        <v>110</v>
      </c>
      <c r="AH7" s="26"/>
      <c r="AI7" s="84"/>
      <c r="AJ7" s="84"/>
      <c r="AK7" s="84"/>
      <c r="AL7" s="84"/>
      <c r="AM7" s="84"/>
      <c r="AN7" s="84"/>
      <c r="AO7" s="84"/>
      <c r="AP7" s="84"/>
      <c r="AQ7" s="84"/>
      <c r="AR7" s="84"/>
    </row>
    <row r="8" spans="1:44" s="76" customFormat="1" ht="12.75">
      <c r="A8" s="83">
        <v>36954</v>
      </c>
      <c r="B8" s="41">
        <v>6</v>
      </c>
      <c r="C8" s="41">
        <v>5</v>
      </c>
      <c r="D8" s="41">
        <v>7</v>
      </c>
      <c r="E8" s="41">
        <v>4</v>
      </c>
      <c r="F8" s="41">
        <v>7</v>
      </c>
      <c r="G8" s="41">
        <v>7</v>
      </c>
      <c r="H8" s="41">
        <v>4</v>
      </c>
      <c r="I8" s="41">
        <v>6</v>
      </c>
      <c r="J8" s="41">
        <v>8</v>
      </c>
      <c r="K8" s="62">
        <f t="shared" si="0"/>
        <v>54</v>
      </c>
      <c r="L8" s="41"/>
      <c r="M8" s="73">
        <v>7</v>
      </c>
      <c r="N8" s="41">
        <v>5</v>
      </c>
      <c r="O8" s="41">
        <v>5</v>
      </c>
      <c r="P8" s="41">
        <v>7</v>
      </c>
      <c r="Q8" s="41">
        <v>7</v>
      </c>
      <c r="R8" s="41">
        <v>5</v>
      </c>
      <c r="S8" s="41">
        <v>6</v>
      </c>
      <c r="T8" s="41">
        <v>6</v>
      </c>
      <c r="U8" s="41">
        <v>8</v>
      </c>
      <c r="V8" s="6">
        <f>SUM(M8:U8)</f>
        <v>56</v>
      </c>
      <c r="W8">
        <f>+K8+V8</f>
        <v>110</v>
      </c>
      <c r="X8">
        <f t="shared" si="1"/>
        <v>38</v>
      </c>
      <c r="Y8" s="85">
        <f>+X8/18</f>
        <v>2.111111111111111</v>
      </c>
      <c r="Z8" s="82"/>
      <c r="AA8" s="84"/>
      <c r="AB8" s="84"/>
      <c r="AC8" s="84"/>
      <c r="AD8" s="84"/>
      <c r="AE8" s="84"/>
      <c r="AF8" s="12">
        <v>6</v>
      </c>
      <c r="AG8"/>
      <c r="AH8" s="26"/>
      <c r="AI8" s="84"/>
      <c r="AJ8" s="84"/>
      <c r="AK8" s="84"/>
      <c r="AL8" s="84"/>
      <c r="AM8" s="84"/>
      <c r="AN8" s="84"/>
      <c r="AO8" s="84"/>
      <c r="AP8" s="84"/>
      <c r="AQ8" s="84"/>
      <c r="AR8" s="84"/>
    </row>
    <row r="9" spans="1:44" ht="12.75">
      <c r="A9" s="65"/>
      <c r="B9" s="1"/>
      <c r="C9" s="1"/>
      <c r="D9" s="1"/>
      <c r="E9" s="1"/>
      <c r="F9" s="1"/>
      <c r="G9" s="1"/>
      <c r="H9" s="1"/>
      <c r="I9" s="1"/>
      <c r="J9" s="1"/>
      <c r="K9" s="7"/>
      <c r="L9" s="12"/>
      <c r="M9" s="21"/>
      <c r="N9" s="1"/>
      <c r="O9" s="1"/>
      <c r="P9" s="1"/>
      <c r="Q9" s="1"/>
      <c r="R9" s="1"/>
      <c r="S9" s="1"/>
      <c r="T9" s="1"/>
      <c r="U9" s="1"/>
      <c r="V9" s="6"/>
      <c r="W9" s="3"/>
      <c r="X9">
        <f t="shared" si="1"/>
      </c>
      <c r="Z9" s="27"/>
      <c r="AA9" s="26"/>
      <c r="AB9" s="26"/>
      <c r="AC9" s="26"/>
      <c r="AD9" s="26"/>
      <c r="AE9" s="26"/>
      <c r="AF9" s="12">
        <v>7</v>
      </c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</row>
    <row r="10" spans="1:44" s="57" customFormat="1" ht="15.75">
      <c r="A10" s="60" t="s">
        <v>4</v>
      </c>
      <c r="B10" s="66">
        <f aca="true" t="shared" si="2" ref="B10:J10">+AVERAGE(B3:B9)</f>
        <v>6.4</v>
      </c>
      <c r="C10" s="66">
        <f t="shared" si="2"/>
        <v>6</v>
      </c>
      <c r="D10" s="66">
        <f t="shared" si="2"/>
        <v>7</v>
      </c>
      <c r="E10" s="66">
        <f t="shared" si="2"/>
        <v>5</v>
      </c>
      <c r="F10" s="66">
        <f t="shared" si="2"/>
        <v>7.2</v>
      </c>
      <c r="G10" s="66">
        <f t="shared" si="2"/>
        <v>6.6</v>
      </c>
      <c r="H10" s="66">
        <f t="shared" si="2"/>
        <v>5</v>
      </c>
      <c r="I10" s="66">
        <f t="shared" si="2"/>
        <v>6</v>
      </c>
      <c r="J10" s="66">
        <f t="shared" si="2"/>
        <v>8.2</v>
      </c>
      <c r="K10" s="55">
        <f>SUM(B10:J10)</f>
        <v>57.39999999999999</v>
      </c>
      <c r="L10" s="54"/>
      <c r="M10" s="69">
        <f>+AVERAGE(M3:M9)</f>
        <v>7.2</v>
      </c>
      <c r="N10" s="66">
        <f aca="true" t="shared" si="3" ref="N10:W10">+AVERAGE(N3:N9)</f>
        <v>4.6</v>
      </c>
      <c r="O10" s="66">
        <f t="shared" si="3"/>
        <v>5.8</v>
      </c>
      <c r="P10" s="66">
        <f t="shared" si="3"/>
        <v>7</v>
      </c>
      <c r="Q10" s="66">
        <f t="shared" si="3"/>
        <v>7.2</v>
      </c>
      <c r="R10" s="66">
        <f t="shared" si="3"/>
        <v>5</v>
      </c>
      <c r="S10" s="66">
        <f t="shared" si="3"/>
        <v>6</v>
      </c>
      <c r="T10" s="66">
        <f t="shared" si="3"/>
        <v>6.2</v>
      </c>
      <c r="U10" s="66">
        <f t="shared" si="3"/>
        <v>8.2</v>
      </c>
      <c r="V10" s="56">
        <f t="shared" si="3"/>
        <v>57.2</v>
      </c>
      <c r="W10" s="74">
        <f t="shared" si="3"/>
        <v>113.75</v>
      </c>
      <c r="Z10" s="58"/>
      <c r="AA10" s="59"/>
      <c r="AB10" s="59"/>
      <c r="AC10" s="59"/>
      <c r="AD10" s="59"/>
      <c r="AE10" s="59"/>
      <c r="AF10" s="12">
        <v>8</v>
      </c>
      <c r="AG10"/>
      <c r="AH10" s="26"/>
      <c r="AI10" s="59"/>
      <c r="AJ10" s="59"/>
      <c r="AK10" s="59"/>
      <c r="AL10" s="59"/>
      <c r="AM10" s="59"/>
      <c r="AN10" s="59"/>
      <c r="AO10" s="59"/>
      <c r="AP10" s="59"/>
      <c r="AQ10" s="59"/>
      <c r="AR10" s="59"/>
    </row>
    <row r="11" spans="1:44" ht="12.75">
      <c r="A11" s="6" t="s">
        <v>2</v>
      </c>
      <c r="B11" s="67">
        <v>4</v>
      </c>
      <c r="C11" s="67">
        <v>4</v>
      </c>
      <c r="D11" s="67">
        <v>5</v>
      </c>
      <c r="E11" s="67">
        <v>3</v>
      </c>
      <c r="F11" s="67">
        <v>4</v>
      </c>
      <c r="G11" s="67">
        <v>4</v>
      </c>
      <c r="H11" s="67">
        <v>3</v>
      </c>
      <c r="I11" s="67">
        <v>4</v>
      </c>
      <c r="J11" s="67">
        <v>5</v>
      </c>
      <c r="K11" s="8">
        <f>SUM(B11:J11)</f>
        <v>36</v>
      </c>
      <c r="L11" s="13"/>
      <c r="M11" s="70">
        <v>4</v>
      </c>
      <c r="N11" s="71">
        <v>3</v>
      </c>
      <c r="O11" s="71">
        <v>4</v>
      </c>
      <c r="P11" s="71">
        <v>4</v>
      </c>
      <c r="Q11" s="71">
        <v>5</v>
      </c>
      <c r="R11" s="71">
        <v>3</v>
      </c>
      <c r="S11" s="71">
        <v>4</v>
      </c>
      <c r="T11" s="71">
        <v>4</v>
      </c>
      <c r="U11" s="71">
        <v>5</v>
      </c>
      <c r="V11" s="8">
        <f>SUM(M11:U11)</f>
        <v>36</v>
      </c>
      <c r="W11" s="6">
        <f>+K11+V11</f>
        <v>72</v>
      </c>
      <c r="Z11" s="27"/>
      <c r="AA11" s="26"/>
      <c r="AB11" s="26"/>
      <c r="AC11" s="26"/>
      <c r="AD11" s="26"/>
      <c r="AE11" s="26"/>
      <c r="AF11" s="12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</row>
    <row r="12" spans="1:44" s="92" customFormat="1" ht="15.75">
      <c r="A12" s="87" t="s">
        <v>5</v>
      </c>
      <c r="B12" s="88">
        <f>+B10-B11</f>
        <v>2.4000000000000004</v>
      </c>
      <c r="C12" s="88">
        <f aca="true" t="shared" si="4" ref="C12:J12">+C10-C11</f>
        <v>2</v>
      </c>
      <c r="D12" s="88">
        <f t="shared" si="4"/>
        <v>2</v>
      </c>
      <c r="E12" s="88">
        <f t="shared" si="4"/>
        <v>2</v>
      </c>
      <c r="F12" s="88">
        <f t="shared" si="4"/>
        <v>3.2</v>
      </c>
      <c r="G12" s="88">
        <f t="shared" si="4"/>
        <v>2.5999999999999996</v>
      </c>
      <c r="H12" s="88">
        <f t="shared" si="4"/>
        <v>2</v>
      </c>
      <c r="I12" s="88">
        <f t="shared" si="4"/>
        <v>2</v>
      </c>
      <c r="J12" s="88">
        <f t="shared" si="4"/>
        <v>3.1999999999999993</v>
      </c>
      <c r="K12" s="89">
        <f>+K10-K11</f>
        <v>21.39999999999999</v>
      </c>
      <c r="L12" s="90"/>
      <c r="M12" s="91">
        <f>+M10-M11</f>
        <v>3.2</v>
      </c>
      <c r="N12" s="88">
        <f aca="true" t="shared" si="5" ref="N12:W12">+N10-N11</f>
        <v>1.5999999999999996</v>
      </c>
      <c r="O12" s="88">
        <f t="shared" si="5"/>
        <v>1.7999999999999998</v>
      </c>
      <c r="P12" s="88">
        <f t="shared" si="5"/>
        <v>3</v>
      </c>
      <c r="Q12" s="88">
        <f t="shared" si="5"/>
        <v>2.2</v>
      </c>
      <c r="R12" s="88">
        <f t="shared" si="5"/>
        <v>2</v>
      </c>
      <c r="S12" s="88">
        <f t="shared" si="5"/>
        <v>2</v>
      </c>
      <c r="T12" s="88">
        <f t="shared" si="5"/>
        <v>2.2</v>
      </c>
      <c r="U12" s="88">
        <f t="shared" si="5"/>
        <v>3.1999999999999993</v>
      </c>
      <c r="V12" s="89">
        <f t="shared" si="5"/>
        <v>21.200000000000003</v>
      </c>
      <c r="W12" s="89">
        <f t="shared" si="5"/>
        <v>41.75</v>
      </c>
      <c r="Z12" s="93"/>
      <c r="AA12" s="94"/>
      <c r="AB12" s="94"/>
      <c r="AC12" s="94"/>
      <c r="AD12" s="94"/>
      <c r="AE12" s="94"/>
      <c r="AF12" s="12"/>
      <c r="AG12" s="81"/>
      <c r="AH12" s="26"/>
      <c r="AI12" s="94"/>
      <c r="AJ12" s="94"/>
      <c r="AK12" s="94"/>
      <c r="AL12" s="94"/>
      <c r="AM12" s="94"/>
      <c r="AN12" s="94"/>
      <c r="AO12" s="94"/>
      <c r="AP12" s="94"/>
      <c r="AQ12" s="94"/>
      <c r="AR12" s="94"/>
    </row>
    <row r="13" spans="32:34" ht="12.75">
      <c r="AF13" s="12"/>
      <c r="AH13" s="26"/>
    </row>
    <row r="14" spans="1:34" ht="18">
      <c r="A14" s="35" t="s">
        <v>7</v>
      </c>
      <c r="B14" s="15"/>
      <c r="C14" s="15"/>
      <c r="D14" s="22">
        <f>ROUND(+(K10-K11)/9,2)</f>
        <v>2.38</v>
      </c>
      <c r="K14" s="3"/>
      <c r="L14" s="35" t="s">
        <v>7</v>
      </c>
      <c r="M14" s="35"/>
      <c r="N14" s="15"/>
      <c r="O14" s="15"/>
      <c r="P14" s="15"/>
      <c r="Q14" s="22">
        <f>+V12/9</f>
        <v>2.355555555555556</v>
      </c>
      <c r="V14" s="121"/>
      <c r="W14" s="122">
        <f>+W12/18</f>
        <v>2.3194444444444446</v>
      </c>
      <c r="AF14" s="12"/>
      <c r="AH14" s="26"/>
    </row>
    <row r="15" spans="32:34" ht="12.75">
      <c r="AF15" s="12"/>
      <c r="AH15" s="26"/>
    </row>
    <row r="16" spans="32:34" ht="12.75">
      <c r="AF16" s="12"/>
      <c r="AH16" s="26"/>
    </row>
    <row r="17" spans="32:34" ht="12.75">
      <c r="AF17" s="12"/>
      <c r="AH17" s="26"/>
    </row>
    <row r="18" spans="32:34" ht="12.75">
      <c r="AF18" s="12"/>
      <c r="AH18" s="26"/>
    </row>
    <row r="19" spans="32:34" ht="12.75">
      <c r="AF19" s="12"/>
      <c r="AH19" s="26"/>
    </row>
    <row r="20" spans="32:34" ht="12.75">
      <c r="AF20" s="12"/>
      <c r="AH20" s="26"/>
    </row>
    <row r="21" spans="32:34" ht="12.75">
      <c r="AF21" s="12"/>
      <c r="AH21" s="26"/>
    </row>
    <row r="22" spans="32:34" ht="12.75">
      <c r="AF22" s="12"/>
      <c r="AH22" s="26"/>
    </row>
    <row r="23" spans="32:34" ht="12.75">
      <c r="AF23" s="12"/>
      <c r="AH23" s="26"/>
    </row>
  </sheetData>
  <printOptions horizontalCentered="1"/>
  <pageMargins left="0.5905511811023623" right="0.75" top="0.6299212598425197" bottom="1" header="0" footer="0"/>
  <pageSetup fitToHeight="1" fitToWidth="1" horizontalDpi="360" verticalDpi="360" orientation="portrait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9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2.28125" style="0" customWidth="1"/>
    <col min="2" max="10" width="7.421875" style="0" customWidth="1"/>
    <col min="11" max="11" width="7.57421875" style="0" customWidth="1"/>
    <col min="12" max="12" width="4.28125" style="0" customWidth="1"/>
    <col min="13" max="21" width="7.421875" style="0" customWidth="1"/>
    <col min="22" max="22" width="7.57421875" style="0" customWidth="1"/>
    <col min="23" max="23" width="6.57421875" style="0" customWidth="1"/>
    <col min="24" max="24" width="4.28125" style="0" customWidth="1"/>
    <col min="25" max="25" width="4.8515625" style="0" customWidth="1"/>
    <col min="27" max="28" width="2.7109375" style="0" customWidth="1"/>
    <col min="29" max="29" width="4.00390625" style="0" customWidth="1"/>
    <col min="30" max="30" width="4.421875" style="0" customWidth="1"/>
    <col min="31" max="31" width="2.7109375" style="0" customWidth="1"/>
    <col min="32" max="32" width="3.00390625" style="0" customWidth="1"/>
    <col min="33" max="33" width="6.00390625" style="0" customWidth="1"/>
    <col min="34" max="44" width="4.00390625" style="0" customWidth="1"/>
    <col min="45" max="45" width="13.421875" style="0" customWidth="1"/>
  </cols>
  <sheetData>
    <row r="1" ht="18">
      <c r="A1" s="4" t="s">
        <v>22</v>
      </c>
    </row>
    <row r="2" spans="1:24" ht="12.75">
      <c r="A2" s="5" t="s">
        <v>6</v>
      </c>
      <c r="B2" s="15">
        <v>1</v>
      </c>
      <c r="C2" s="15">
        <v>2</v>
      </c>
      <c r="D2" s="15">
        <v>3</v>
      </c>
      <c r="E2" s="15">
        <v>4</v>
      </c>
      <c r="F2" s="15">
        <v>5</v>
      </c>
      <c r="G2" s="15">
        <v>6</v>
      </c>
      <c r="H2" s="15">
        <v>7</v>
      </c>
      <c r="I2" s="15">
        <v>8</v>
      </c>
      <c r="J2" s="15">
        <v>9</v>
      </c>
      <c r="K2" s="5"/>
      <c r="L2" s="12"/>
      <c r="M2" s="96">
        <v>10</v>
      </c>
      <c r="N2" s="15">
        <v>11</v>
      </c>
      <c r="O2" s="15">
        <v>12</v>
      </c>
      <c r="P2" s="15">
        <v>13</v>
      </c>
      <c r="Q2" s="15">
        <v>14</v>
      </c>
      <c r="R2" s="15">
        <v>15</v>
      </c>
      <c r="S2" s="15">
        <v>16</v>
      </c>
      <c r="T2" s="15">
        <v>17</v>
      </c>
      <c r="U2" s="15">
        <v>18</v>
      </c>
      <c r="V2" s="5"/>
      <c r="W2">
        <v>18</v>
      </c>
      <c r="X2" t="s">
        <v>20</v>
      </c>
    </row>
    <row r="3" spans="1:44" s="76" customFormat="1" ht="12.75">
      <c r="A3" s="83">
        <v>36912</v>
      </c>
      <c r="B3" s="37">
        <v>4</v>
      </c>
      <c r="C3" s="41">
        <v>6</v>
      </c>
      <c r="D3" s="41">
        <v>7</v>
      </c>
      <c r="E3" s="41">
        <v>4</v>
      </c>
      <c r="F3" s="37">
        <v>4</v>
      </c>
      <c r="G3" s="41">
        <v>7</v>
      </c>
      <c r="H3" s="37">
        <v>3</v>
      </c>
      <c r="I3" s="37">
        <v>4</v>
      </c>
      <c r="J3" s="37">
        <v>5</v>
      </c>
      <c r="K3" s="62">
        <f>SUM(B3:J3)</f>
        <v>44</v>
      </c>
      <c r="L3" s="41"/>
      <c r="M3" s="73">
        <v>5</v>
      </c>
      <c r="N3" s="19">
        <v>3</v>
      </c>
      <c r="O3" s="76">
        <v>5</v>
      </c>
      <c r="P3" s="19">
        <v>4</v>
      </c>
      <c r="Q3" s="76">
        <v>6</v>
      </c>
      <c r="R3" s="76">
        <v>5</v>
      </c>
      <c r="S3" s="76">
        <v>5</v>
      </c>
      <c r="T3" s="76">
        <v>5</v>
      </c>
      <c r="U3" s="76">
        <v>6</v>
      </c>
      <c r="V3" s="6">
        <f>SUM(M3:U3)</f>
        <v>44</v>
      </c>
      <c r="W3">
        <f>+K3+V3</f>
        <v>88</v>
      </c>
      <c r="X3">
        <f>+IF(W3="","",W3-72)</f>
        <v>16</v>
      </c>
      <c r="Y3" s="85">
        <f>+X3/18</f>
        <v>0.8888888888888888</v>
      </c>
      <c r="Z3" s="82"/>
      <c r="AA3" s="84"/>
      <c r="AB3" s="84"/>
      <c r="AC3" s="84"/>
      <c r="AD3" s="84"/>
      <c r="AE3" s="84"/>
      <c r="AF3" s="41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</row>
    <row r="4" spans="1:44" s="76" customFormat="1" ht="12.75">
      <c r="A4" s="83">
        <v>36916</v>
      </c>
      <c r="B4" s="41">
        <v>5</v>
      </c>
      <c r="C4" s="41">
        <v>6</v>
      </c>
      <c r="D4" s="41">
        <v>5</v>
      </c>
      <c r="E4" s="41">
        <v>2</v>
      </c>
      <c r="F4" s="41">
        <v>6</v>
      </c>
      <c r="G4" s="41">
        <v>6</v>
      </c>
      <c r="H4" s="37">
        <v>3</v>
      </c>
      <c r="I4" s="41">
        <v>5</v>
      </c>
      <c r="J4" s="41">
        <v>6</v>
      </c>
      <c r="K4" s="62">
        <f>SUM(B4:J4)</f>
        <v>44</v>
      </c>
      <c r="L4" s="41"/>
      <c r="M4" s="73"/>
      <c r="V4" s="95"/>
      <c r="Y4" s="85"/>
      <c r="Z4" s="82"/>
      <c r="AA4" s="84"/>
      <c r="AB4" s="84"/>
      <c r="AC4" s="84"/>
      <c r="AD4" s="84"/>
      <c r="AE4" s="84"/>
      <c r="AF4" s="41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</row>
    <row r="5" spans="1:44" s="76" customFormat="1" ht="12.75">
      <c r="A5" s="83">
        <v>36919</v>
      </c>
      <c r="B5" s="37">
        <v>4</v>
      </c>
      <c r="C5" s="41">
        <v>5</v>
      </c>
      <c r="D5" s="41">
        <v>6</v>
      </c>
      <c r="E5" s="37">
        <v>3</v>
      </c>
      <c r="F5" s="41">
        <v>5</v>
      </c>
      <c r="G5" s="37">
        <v>4</v>
      </c>
      <c r="H5" s="37">
        <v>3</v>
      </c>
      <c r="I5" s="41">
        <v>6</v>
      </c>
      <c r="J5" s="37">
        <v>5</v>
      </c>
      <c r="K5" s="62">
        <f>SUM(B5:J5)</f>
        <v>41</v>
      </c>
      <c r="L5" s="41"/>
      <c r="M5" s="73">
        <v>6</v>
      </c>
      <c r="N5" s="19">
        <v>3</v>
      </c>
      <c r="O5" s="76">
        <v>5</v>
      </c>
      <c r="P5" s="76">
        <v>6</v>
      </c>
      <c r="Q5" s="76">
        <v>7</v>
      </c>
      <c r="R5" s="76">
        <v>4</v>
      </c>
      <c r="S5" s="19">
        <v>4</v>
      </c>
      <c r="T5" s="76">
        <v>5</v>
      </c>
      <c r="U5" s="76">
        <v>6</v>
      </c>
      <c r="V5" s="6">
        <f>SUM(M5:U5)</f>
        <v>46</v>
      </c>
      <c r="W5">
        <f>+K5+V5</f>
        <v>87</v>
      </c>
      <c r="X5">
        <f aca="true" t="shared" si="0" ref="X5:X10">+IF(W5="","",W5-72)</f>
        <v>15</v>
      </c>
      <c r="Y5" s="85">
        <f>+X5/18</f>
        <v>0.8333333333333334</v>
      </c>
      <c r="Z5" s="82"/>
      <c r="AA5" s="84"/>
      <c r="AB5" s="84"/>
      <c r="AC5" s="84"/>
      <c r="AD5" s="84"/>
      <c r="AE5" s="84"/>
      <c r="AF5" s="41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</row>
    <row r="6" spans="1:44" s="76" customFormat="1" ht="12.75">
      <c r="A6" s="83">
        <v>36922</v>
      </c>
      <c r="B6" s="41"/>
      <c r="C6" s="41"/>
      <c r="D6" s="41"/>
      <c r="E6" s="41"/>
      <c r="F6" s="41"/>
      <c r="G6" s="41"/>
      <c r="H6" s="41"/>
      <c r="I6" s="41"/>
      <c r="J6" s="41"/>
      <c r="K6" s="95"/>
      <c r="L6" s="41"/>
      <c r="M6" s="73">
        <v>5</v>
      </c>
      <c r="N6" s="76">
        <v>4</v>
      </c>
      <c r="O6" s="76">
        <v>5</v>
      </c>
      <c r="P6" s="76">
        <v>6</v>
      </c>
      <c r="Q6" s="19">
        <v>5</v>
      </c>
      <c r="R6" s="76">
        <v>4</v>
      </c>
      <c r="S6" s="76">
        <v>5</v>
      </c>
      <c r="T6" s="76">
        <v>5</v>
      </c>
      <c r="U6" s="19">
        <v>5</v>
      </c>
      <c r="V6" s="6">
        <f>SUM(M6:U6)</f>
        <v>44</v>
      </c>
      <c r="W6"/>
      <c r="X6">
        <f t="shared" si="0"/>
      </c>
      <c r="Y6" s="85"/>
      <c r="Z6" s="82"/>
      <c r="AA6" s="84"/>
      <c r="AB6" s="84"/>
      <c r="AC6" s="84"/>
      <c r="AD6" s="84"/>
      <c r="AE6" s="84"/>
      <c r="AF6" s="41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</row>
    <row r="7" spans="1:44" s="76" customFormat="1" ht="12.75">
      <c r="A7" s="83">
        <v>36940</v>
      </c>
      <c r="B7" s="41">
        <v>5</v>
      </c>
      <c r="C7" s="41">
        <v>5</v>
      </c>
      <c r="D7" s="41">
        <v>6</v>
      </c>
      <c r="E7" s="37">
        <v>3</v>
      </c>
      <c r="F7" s="41">
        <v>7</v>
      </c>
      <c r="G7" s="37">
        <v>4</v>
      </c>
      <c r="H7" s="41">
        <v>6</v>
      </c>
      <c r="I7" s="37">
        <v>4</v>
      </c>
      <c r="J7" s="37">
        <v>5</v>
      </c>
      <c r="K7" s="62">
        <f>SUM(B7:J7)</f>
        <v>45</v>
      </c>
      <c r="L7" s="41"/>
      <c r="M7" s="73">
        <v>5</v>
      </c>
      <c r="N7" s="19">
        <v>3</v>
      </c>
      <c r="O7" s="76">
        <v>5</v>
      </c>
      <c r="P7" s="76">
        <v>5</v>
      </c>
      <c r="Q7" s="76">
        <v>6</v>
      </c>
      <c r="R7" s="76">
        <v>5</v>
      </c>
      <c r="S7" s="76">
        <v>5</v>
      </c>
      <c r="T7" s="76">
        <v>6</v>
      </c>
      <c r="U7" s="19">
        <v>5</v>
      </c>
      <c r="V7" s="6">
        <f>SUM(M7:U7)</f>
        <v>45</v>
      </c>
      <c r="W7">
        <f>+K7+V7</f>
        <v>90</v>
      </c>
      <c r="X7">
        <f t="shared" si="0"/>
        <v>18</v>
      </c>
      <c r="Y7" s="85">
        <f>+X7/18</f>
        <v>1</v>
      </c>
      <c r="Z7" s="82"/>
      <c r="AA7" s="84"/>
      <c r="AB7" s="84"/>
      <c r="AC7" s="84"/>
      <c r="AD7" s="84"/>
      <c r="AE7" s="84"/>
      <c r="AF7" s="41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</row>
    <row r="8" spans="1:44" s="76" customFormat="1" ht="12.75">
      <c r="A8" s="83">
        <v>36947</v>
      </c>
      <c r="B8" s="41">
        <v>5</v>
      </c>
      <c r="C8" s="37">
        <v>4</v>
      </c>
      <c r="D8" s="41">
        <v>6</v>
      </c>
      <c r="E8" s="41">
        <v>4</v>
      </c>
      <c r="F8" s="41">
        <v>5</v>
      </c>
      <c r="G8" s="41">
        <v>5</v>
      </c>
      <c r="H8" s="37">
        <v>3</v>
      </c>
      <c r="I8" s="37">
        <v>4</v>
      </c>
      <c r="J8" s="37">
        <v>5</v>
      </c>
      <c r="K8" s="62">
        <f>SUM(B8:J8)</f>
        <v>41</v>
      </c>
      <c r="L8" s="41"/>
      <c r="M8" s="79">
        <v>4</v>
      </c>
      <c r="N8" s="76">
        <v>5</v>
      </c>
      <c r="O8" s="19">
        <v>4</v>
      </c>
      <c r="P8" s="76">
        <v>6</v>
      </c>
      <c r="Q8" s="76">
        <v>7</v>
      </c>
      <c r="R8" s="19">
        <v>3</v>
      </c>
      <c r="S8" s="19">
        <v>4</v>
      </c>
      <c r="T8" s="76">
        <v>5</v>
      </c>
      <c r="U8" s="19">
        <v>5</v>
      </c>
      <c r="V8" s="6">
        <f>SUM(M8:U8)</f>
        <v>43</v>
      </c>
      <c r="W8">
        <f>+K8+V8</f>
        <v>84</v>
      </c>
      <c r="X8">
        <f t="shared" si="0"/>
        <v>12</v>
      </c>
      <c r="Y8" s="85">
        <f>+X8/18</f>
        <v>0.6666666666666666</v>
      </c>
      <c r="Z8" s="82"/>
      <c r="AA8" s="84"/>
      <c r="AB8" s="84"/>
      <c r="AC8" s="84"/>
      <c r="AD8" s="84"/>
      <c r="AE8" s="84"/>
      <c r="AF8" s="41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</row>
    <row r="9" spans="1:44" s="76" customFormat="1" ht="12.75">
      <c r="A9" s="83">
        <v>36954</v>
      </c>
      <c r="B9" s="41">
        <v>7</v>
      </c>
      <c r="C9" s="41">
        <v>5</v>
      </c>
      <c r="D9" s="37">
        <v>5</v>
      </c>
      <c r="E9" s="41">
        <v>4</v>
      </c>
      <c r="F9" s="37">
        <v>4</v>
      </c>
      <c r="G9" s="41">
        <v>5</v>
      </c>
      <c r="H9" s="41">
        <v>4</v>
      </c>
      <c r="I9" s="41">
        <v>5</v>
      </c>
      <c r="J9" s="41">
        <v>6</v>
      </c>
      <c r="K9" s="62">
        <f>SUM(B9:J9)</f>
        <v>45</v>
      </c>
      <c r="L9" s="41"/>
      <c r="M9" s="73">
        <v>6</v>
      </c>
      <c r="N9" s="76">
        <v>4</v>
      </c>
      <c r="O9" s="76">
        <v>6</v>
      </c>
      <c r="P9" s="19">
        <v>4</v>
      </c>
      <c r="Q9" s="76">
        <v>5</v>
      </c>
      <c r="R9" s="76">
        <v>4</v>
      </c>
      <c r="S9" s="76">
        <v>6</v>
      </c>
      <c r="T9" s="76">
        <v>5</v>
      </c>
      <c r="U9" s="76">
        <v>7</v>
      </c>
      <c r="V9" s="6">
        <f>SUM(M9:U9)</f>
        <v>47</v>
      </c>
      <c r="W9">
        <f>+K9+V9</f>
        <v>92</v>
      </c>
      <c r="X9">
        <f t="shared" si="0"/>
        <v>20</v>
      </c>
      <c r="Y9" s="85">
        <f>+X9/18</f>
        <v>1.1111111111111112</v>
      </c>
      <c r="Z9" s="82"/>
      <c r="AA9" s="84"/>
      <c r="AB9" s="84"/>
      <c r="AC9" s="84"/>
      <c r="AD9" s="84"/>
      <c r="AE9" s="84"/>
      <c r="AF9" s="41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</row>
    <row r="10" spans="1:44" ht="12.75">
      <c r="A10" s="65"/>
      <c r="B10" s="1"/>
      <c r="C10" s="1"/>
      <c r="D10" s="1"/>
      <c r="E10" s="1"/>
      <c r="F10" s="1"/>
      <c r="G10" s="1"/>
      <c r="H10" s="1"/>
      <c r="I10" s="1"/>
      <c r="J10" s="1"/>
      <c r="K10" s="7"/>
      <c r="L10" s="12"/>
      <c r="M10" s="21"/>
      <c r="N10" s="1"/>
      <c r="O10" s="1"/>
      <c r="P10" s="1"/>
      <c r="Q10" s="1"/>
      <c r="R10" s="1"/>
      <c r="S10" s="1"/>
      <c r="T10" s="1"/>
      <c r="U10" s="1"/>
      <c r="V10" s="6"/>
      <c r="W10" s="3"/>
      <c r="X10">
        <f t="shared" si="0"/>
      </c>
      <c r="Z10" s="27"/>
      <c r="AA10" s="26"/>
      <c r="AB10" s="26"/>
      <c r="AC10" s="26"/>
      <c r="AD10" s="26"/>
      <c r="AE10" s="26"/>
      <c r="AF10" s="12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</row>
    <row r="11" spans="1:44" s="57" customFormat="1" ht="15.75">
      <c r="A11" s="60" t="s">
        <v>4</v>
      </c>
      <c r="B11" s="66">
        <f aca="true" t="shared" si="1" ref="B11:J11">+AVERAGE(B3:B10)</f>
        <v>5</v>
      </c>
      <c r="C11" s="66">
        <f t="shared" si="1"/>
        <v>5.166666666666667</v>
      </c>
      <c r="D11" s="66">
        <f t="shared" si="1"/>
        <v>5.833333333333333</v>
      </c>
      <c r="E11" s="66">
        <f t="shared" si="1"/>
        <v>3.3333333333333335</v>
      </c>
      <c r="F11" s="66">
        <f t="shared" si="1"/>
        <v>5.166666666666667</v>
      </c>
      <c r="G11" s="66">
        <f t="shared" si="1"/>
        <v>5.166666666666667</v>
      </c>
      <c r="H11" s="66">
        <f t="shared" si="1"/>
        <v>3.6666666666666665</v>
      </c>
      <c r="I11" s="66">
        <f t="shared" si="1"/>
        <v>4.666666666666667</v>
      </c>
      <c r="J11" s="66">
        <f t="shared" si="1"/>
        <v>5.333333333333333</v>
      </c>
      <c r="K11" s="55">
        <f>SUM(B11:J11)</f>
        <v>43.333333333333336</v>
      </c>
      <c r="L11" s="54"/>
      <c r="M11" s="69">
        <f>+AVERAGE(M3:M10)</f>
        <v>5.166666666666667</v>
      </c>
      <c r="N11" s="66">
        <f aca="true" t="shared" si="2" ref="N11:W11">+AVERAGE(N3:N10)</f>
        <v>3.6666666666666665</v>
      </c>
      <c r="O11" s="66">
        <f t="shared" si="2"/>
        <v>5</v>
      </c>
      <c r="P11" s="66">
        <f t="shared" si="2"/>
        <v>5.166666666666667</v>
      </c>
      <c r="Q11" s="66">
        <f t="shared" si="2"/>
        <v>6</v>
      </c>
      <c r="R11" s="66">
        <f t="shared" si="2"/>
        <v>4.166666666666667</v>
      </c>
      <c r="S11" s="66">
        <f t="shared" si="2"/>
        <v>4.833333333333333</v>
      </c>
      <c r="T11" s="66">
        <f t="shared" si="2"/>
        <v>5.166666666666667</v>
      </c>
      <c r="U11" s="66">
        <f t="shared" si="2"/>
        <v>5.666666666666667</v>
      </c>
      <c r="V11" s="56">
        <f t="shared" si="2"/>
        <v>44.833333333333336</v>
      </c>
      <c r="W11" s="74">
        <f t="shared" si="2"/>
        <v>88.2</v>
      </c>
      <c r="Z11" s="58"/>
      <c r="AA11" s="59"/>
      <c r="AB11" s="59"/>
      <c r="AC11" s="59"/>
      <c r="AD11" s="59"/>
      <c r="AE11" s="59"/>
      <c r="AF11" s="12"/>
      <c r="AG11"/>
      <c r="AH11" s="26"/>
      <c r="AI11" s="59"/>
      <c r="AJ11" s="59"/>
      <c r="AK11" s="59"/>
      <c r="AL11" s="59"/>
      <c r="AM11" s="59"/>
      <c r="AN11" s="59"/>
      <c r="AO11" s="59"/>
      <c r="AP11" s="59"/>
      <c r="AQ11" s="59"/>
      <c r="AR11" s="59"/>
    </row>
    <row r="12" spans="1:44" ht="12.75">
      <c r="A12" s="6" t="s">
        <v>2</v>
      </c>
      <c r="B12" s="67">
        <v>4</v>
      </c>
      <c r="C12" s="67">
        <v>4</v>
      </c>
      <c r="D12" s="67">
        <v>5</v>
      </c>
      <c r="E12" s="67">
        <v>3</v>
      </c>
      <c r="F12" s="67">
        <v>4</v>
      </c>
      <c r="G12" s="67">
        <v>4</v>
      </c>
      <c r="H12" s="67">
        <v>3</v>
      </c>
      <c r="I12" s="67">
        <v>4</v>
      </c>
      <c r="J12" s="67">
        <v>5</v>
      </c>
      <c r="K12" s="8">
        <f>SUM(B12:J12)</f>
        <v>36</v>
      </c>
      <c r="L12" s="13"/>
      <c r="M12" s="70">
        <v>4</v>
      </c>
      <c r="N12" s="71">
        <v>3</v>
      </c>
      <c r="O12" s="71">
        <v>4</v>
      </c>
      <c r="P12" s="71">
        <v>4</v>
      </c>
      <c r="Q12" s="71">
        <v>5</v>
      </c>
      <c r="R12" s="71">
        <v>3</v>
      </c>
      <c r="S12" s="71">
        <v>4</v>
      </c>
      <c r="T12" s="71">
        <v>4</v>
      </c>
      <c r="U12" s="71">
        <v>5</v>
      </c>
      <c r="V12" s="8">
        <f>SUM(M12:U12)</f>
        <v>36</v>
      </c>
      <c r="W12" s="6">
        <f>+K12+V12</f>
        <v>72</v>
      </c>
      <c r="Z12" s="27"/>
      <c r="AA12" s="26"/>
      <c r="AB12" s="26"/>
      <c r="AC12" s="26"/>
      <c r="AD12" s="26"/>
      <c r="AE12" s="26"/>
      <c r="AF12" s="12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</row>
    <row r="13" spans="1:44" ht="12.75">
      <c r="A13" s="7" t="s">
        <v>5</v>
      </c>
      <c r="B13" s="68">
        <f>+B11-B12</f>
        <v>1</v>
      </c>
      <c r="C13" s="68">
        <f aca="true" t="shared" si="3" ref="C13:J13">+C11-C12</f>
        <v>1.166666666666667</v>
      </c>
      <c r="D13" s="68">
        <f t="shared" si="3"/>
        <v>0.833333333333333</v>
      </c>
      <c r="E13" s="68">
        <f t="shared" si="3"/>
        <v>0.3333333333333335</v>
      </c>
      <c r="F13" s="68">
        <f t="shared" si="3"/>
        <v>1.166666666666667</v>
      </c>
      <c r="G13" s="68">
        <f t="shared" si="3"/>
        <v>1.166666666666667</v>
      </c>
      <c r="H13" s="68">
        <f t="shared" si="3"/>
        <v>0.6666666666666665</v>
      </c>
      <c r="I13" s="68">
        <f t="shared" si="3"/>
        <v>0.666666666666667</v>
      </c>
      <c r="J13" s="68">
        <f t="shared" si="3"/>
        <v>0.33333333333333304</v>
      </c>
      <c r="K13" s="9">
        <f>+K11-K12</f>
        <v>7.333333333333336</v>
      </c>
      <c r="L13" s="25"/>
      <c r="M13" s="72">
        <f>+M11-M12</f>
        <v>1.166666666666667</v>
      </c>
      <c r="N13" s="68">
        <f aca="true" t="shared" si="4" ref="N13:W13">+N11-N12</f>
        <v>0.6666666666666665</v>
      </c>
      <c r="O13" s="68">
        <f t="shared" si="4"/>
        <v>1</v>
      </c>
      <c r="P13" s="68">
        <f t="shared" si="4"/>
        <v>1.166666666666667</v>
      </c>
      <c r="Q13" s="68">
        <f t="shared" si="4"/>
        <v>1</v>
      </c>
      <c r="R13" s="68">
        <f t="shared" si="4"/>
        <v>1.166666666666667</v>
      </c>
      <c r="S13" s="68">
        <f t="shared" si="4"/>
        <v>0.833333333333333</v>
      </c>
      <c r="T13" s="68">
        <f t="shared" si="4"/>
        <v>1.166666666666667</v>
      </c>
      <c r="U13" s="68">
        <f t="shared" si="4"/>
        <v>0.666666666666667</v>
      </c>
      <c r="V13" s="9">
        <f t="shared" si="4"/>
        <v>8.833333333333336</v>
      </c>
      <c r="W13" s="9">
        <f t="shared" si="4"/>
        <v>16.200000000000003</v>
      </c>
      <c r="Z13" s="27"/>
      <c r="AA13" s="26"/>
      <c r="AB13" s="26"/>
      <c r="AC13" s="26"/>
      <c r="AD13" s="26"/>
      <c r="AE13" s="26"/>
      <c r="AF13" s="12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</row>
    <row r="14" spans="32:34" ht="12.75">
      <c r="AF14" s="12"/>
      <c r="AH14" s="26"/>
    </row>
    <row r="15" spans="1:34" ht="12.75">
      <c r="A15" s="35" t="s">
        <v>7</v>
      </c>
      <c r="B15" s="15"/>
      <c r="C15" s="15"/>
      <c r="D15" s="22">
        <f>ROUND(+(K11-K12)/9,2)</f>
        <v>0.81</v>
      </c>
      <c r="K15" s="3"/>
      <c r="L15" s="35" t="s">
        <v>7</v>
      </c>
      <c r="M15" s="35"/>
      <c r="N15" s="15"/>
      <c r="O15" s="15"/>
      <c r="P15" s="15"/>
      <c r="Q15" s="22">
        <f>+V13/9</f>
        <v>0.9814814814814817</v>
      </c>
      <c r="W15" s="75"/>
      <c r="AF15" s="12"/>
      <c r="AH15" s="26"/>
    </row>
    <row r="16" spans="32:34" ht="12.75">
      <c r="AF16" s="12"/>
      <c r="AH16" s="26"/>
    </row>
    <row r="17" spans="32:34" ht="12.75">
      <c r="AF17" s="12"/>
      <c r="AH17" s="26"/>
    </row>
    <row r="18" ht="12.75">
      <c r="AH18" s="26"/>
    </row>
    <row r="19" spans="32:34" ht="14.25">
      <c r="AF19" s="12"/>
      <c r="AG19" s="81"/>
      <c r="AH19" s="26"/>
    </row>
  </sheetData>
  <printOptions/>
  <pageMargins left="0.75" right="0.75" top="1" bottom="1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="110" zoomScaleNormal="110" workbookViewId="0" topLeftCell="A13">
      <selection activeCell="C24" sqref="C24"/>
    </sheetView>
  </sheetViews>
  <sheetFormatPr defaultColWidth="11.421875" defaultRowHeight="12.75"/>
  <cols>
    <col min="2" max="2" width="7.421875" style="0" bestFit="1" customWidth="1"/>
    <col min="3" max="3" width="10.8515625" style="0" bestFit="1" customWidth="1"/>
    <col min="4" max="5" width="9.421875" style="0" customWidth="1"/>
    <col min="6" max="6" width="10.00390625" style="0" customWidth="1"/>
    <col min="7" max="7" width="10.140625" style="0" customWidth="1"/>
    <col min="8" max="8" width="15.8515625" style="0" customWidth="1"/>
    <col min="10" max="11" width="10.28125" style="0" customWidth="1"/>
  </cols>
  <sheetData>
    <row r="1" spans="2:11" ht="23.25">
      <c r="B1" s="34" t="s">
        <v>10</v>
      </c>
      <c r="F1" s="34" t="s">
        <v>11</v>
      </c>
      <c r="K1" s="34" t="s">
        <v>14</v>
      </c>
    </row>
    <row r="2" spans="1:14" ht="12.75">
      <c r="A2" s="5"/>
      <c r="B2" s="108" t="s">
        <v>3</v>
      </c>
      <c r="C2" s="28" t="s">
        <v>8</v>
      </c>
      <c r="D2" s="29" t="s">
        <v>23</v>
      </c>
      <c r="E2" s="30"/>
      <c r="F2" s="5"/>
      <c r="G2" s="108" t="s">
        <v>3</v>
      </c>
      <c r="H2" s="28" t="s">
        <v>8</v>
      </c>
      <c r="I2" s="29" t="str">
        <f>+D2</f>
        <v>IVAN</v>
      </c>
      <c r="K2" s="5"/>
      <c r="L2" s="108" t="s">
        <v>3</v>
      </c>
      <c r="M2" s="28" t="s">
        <v>8</v>
      </c>
      <c r="N2" s="29" t="str">
        <f>+I2</f>
        <v>IVAN</v>
      </c>
    </row>
    <row r="3" spans="1:14" ht="12.75">
      <c r="A3" s="64">
        <f>+erwin!A3</f>
        <v>36916</v>
      </c>
      <c r="B3" s="109">
        <f>+erwin!K3</f>
        <v>56</v>
      </c>
      <c r="C3" s="32">
        <f>+federico!K3</f>
        <v>52</v>
      </c>
      <c r="D3" s="33">
        <f>+ivan!K4</f>
        <v>44</v>
      </c>
      <c r="E3" s="31"/>
      <c r="F3" s="83"/>
      <c r="G3" s="16"/>
      <c r="H3" s="12"/>
      <c r="I3" s="17"/>
      <c r="K3" s="64"/>
      <c r="L3" s="16"/>
      <c r="M3" s="12"/>
      <c r="N3" s="17"/>
    </row>
    <row r="4" spans="1:14" ht="12.75">
      <c r="A4" s="64">
        <f>+erwin!A4</f>
        <v>36919</v>
      </c>
      <c r="B4" s="109">
        <f>+erwin!K4</f>
        <v>61</v>
      </c>
      <c r="C4" s="32"/>
      <c r="D4" s="33">
        <f>+ivan!K5</f>
        <v>41</v>
      </c>
      <c r="F4" s="83">
        <f>+A4</f>
        <v>36919</v>
      </c>
      <c r="G4" s="16">
        <f>+erwin!V4</f>
        <v>54</v>
      </c>
      <c r="H4" s="12"/>
      <c r="I4" s="17">
        <f>+ivan!V5</f>
        <v>46</v>
      </c>
      <c r="K4" s="64">
        <f>+F4</f>
        <v>36919</v>
      </c>
      <c r="L4" s="16">
        <f>+G4+B4</f>
        <v>115</v>
      </c>
      <c r="M4" s="12"/>
      <c r="N4" s="17">
        <f>+I4+D4</f>
        <v>87</v>
      </c>
    </row>
    <row r="5" spans="1:14" ht="12.75">
      <c r="A5" s="64"/>
      <c r="B5" s="109"/>
      <c r="C5" s="32"/>
      <c r="D5" s="33"/>
      <c r="F5" s="83">
        <f>+erwin!A5</f>
        <v>36922</v>
      </c>
      <c r="G5" s="16">
        <f>+erwin!V5</f>
        <v>62</v>
      </c>
      <c r="H5" s="12">
        <f>+federico!V4</f>
        <v>60</v>
      </c>
      <c r="I5" s="17">
        <f>+ivan!V6</f>
        <v>44</v>
      </c>
      <c r="K5" s="64"/>
      <c r="L5" s="16"/>
      <c r="M5" s="12"/>
      <c r="N5" s="17"/>
    </row>
    <row r="6" spans="1:14" ht="12.75">
      <c r="A6" s="64">
        <f>+erwin!A6</f>
        <v>36940</v>
      </c>
      <c r="B6" s="109">
        <f>+erwin!K6</f>
        <v>59</v>
      </c>
      <c r="C6" s="32"/>
      <c r="D6" s="33">
        <f>+ivan!K7</f>
        <v>45</v>
      </c>
      <c r="F6" s="83">
        <f>+erwin!A6</f>
        <v>36940</v>
      </c>
      <c r="G6" s="16">
        <f>+erwin!V6</f>
        <v>58</v>
      </c>
      <c r="H6" s="12"/>
      <c r="I6" s="17">
        <f>+ivan!V7</f>
        <v>45</v>
      </c>
      <c r="K6" s="64">
        <f>+F6</f>
        <v>36940</v>
      </c>
      <c r="L6" s="16">
        <f>+G6+B6</f>
        <v>117</v>
      </c>
      <c r="M6" s="12"/>
      <c r="N6" s="17">
        <f>+I6+D6</f>
        <v>90</v>
      </c>
    </row>
    <row r="7" spans="1:14" ht="12.75">
      <c r="A7" s="64">
        <f>+erwin!A7</f>
        <v>36947</v>
      </c>
      <c r="B7" s="109">
        <f>+erwin!K7</f>
        <v>57</v>
      </c>
      <c r="C7" s="32"/>
      <c r="D7" s="33">
        <f>+ivan!K8</f>
        <v>41</v>
      </c>
      <c r="F7" s="83">
        <f>+erwin!A7</f>
        <v>36947</v>
      </c>
      <c r="G7" s="16">
        <f>+erwin!V7</f>
        <v>56</v>
      </c>
      <c r="H7" s="12"/>
      <c r="I7" s="17">
        <f>+ivan!V8</f>
        <v>43</v>
      </c>
      <c r="K7" s="64">
        <f>+F7</f>
        <v>36947</v>
      </c>
      <c r="L7" s="16">
        <f>+G7+B7</f>
        <v>113</v>
      </c>
      <c r="M7" s="12"/>
      <c r="N7" s="17">
        <f>+I7+D7</f>
        <v>84</v>
      </c>
    </row>
    <row r="8" spans="1:14" ht="12.75">
      <c r="A8" s="64">
        <v>36954</v>
      </c>
      <c r="B8" s="109">
        <f>+erwin!K8</f>
        <v>54</v>
      </c>
      <c r="C8" s="32">
        <f>+federico!K5</f>
        <v>59</v>
      </c>
      <c r="D8" s="33">
        <f>+ivan!K9</f>
        <v>45</v>
      </c>
      <c r="F8" s="83">
        <f>+erwin!A8</f>
        <v>36954</v>
      </c>
      <c r="G8" s="16">
        <f>+erwin!V8</f>
        <v>56</v>
      </c>
      <c r="H8" s="12">
        <f>+federico!V5</f>
        <v>58</v>
      </c>
      <c r="I8" s="17">
        <f>+ivan!V9</f>
        <v>47</v>
      </c>
      <c r="K8" s="64">
        <f>+F8</f>
        <v>36954</v>
      </c>
      <c r="L8" s="16">
        <f>+G8+B8</f>
        <v>110</v>
      </c>
      <c r="M8" s="12">
        <f>+H8+C8</f>
        <v>117</v>
      </c>
      <c r="N8" s="17">
        <f>+I8+D8</f>
        <v>92</v>
      </c>
    </row>
    <row r="9" spans="1:14" ht="12.75">
      <c r="A9" s="7"/>
      <c r="B9" s="21"/>
      <c r="C9" s="1"/>
      <c r="D9" s="23"/>
      <c r="F9" s="7"/>
      <c r="G9" s="21"/>
      <c r="H9" s="1"/>
      <c r="I9" s="23"/>
      <c r="K9" s="7"/>
      <c r="L9" s="21"/>
      <c r="M9" s="1"/>
      <c r="N9" s="23"/>
    </row>
    <row r="12" spans="1:11" ht="23.25">
      <c r="A12" s="36" t="s">
        <v>12</v>
      </c>
      <c r="G12" s="36" t="s">
        <v>13</v>
      </c>
      <c r="K12" s="36" t="s">
        <v>15</v>
      </c>
    </row>
    <row r="13" ht="13.5" thickBot="1"/>
    <row r="14" spans="5:10" ht="18.75" thickBot="1">
      <c r="E14" s="61" t="s">
        <v>17</v>
      </c>
      <c r="F14" s="43" t="s">
        <v>2</v>
      </c>
      <c r="G14" s="53" t="s">
        <v>19</v>
      </c>
      <c r="H14" s="118" t="s">
        <v>16</v>
      </c>
      <c r="I14" s="119"/>
      <c r="J14" s="120"/>
    </row>
    <row r="15" spans="5:10" ht="18">
      <c r="E15" s="44"/>
      <c r="F15" s="46"/>
      <c r="G15" s="50"/>
      <c r="H15" s="100" t="s">
        <v>8</v>
      </c>
      <c r="I15" s="38" t="s">
        <v>3</v>
      </c>
      <c r="J15" s="101" t="s">
        <v>23</v>
      </c>
    </row>
    <row r="16" spans="5:10" ht="15">
      <c r="E16" s="39">
        <v>1</v>
      </c>
      <c r="F16" s="47">
        <v>4</v>
      </c>
      <c r="G16" s="50">
        <v>354</v>
      </c>
      <c r="H16" s="102">
        <f>+HLOOKUP(E16,federico!$A$2:$U$9,8)</f>
        <v>1.5</v>
      </c>
      <c r="I16" s="63">
        <f>+HLOOKUP(E16,erwin!$A$2:$V$12,11)</f>
        <v>2.4000000000000004</v>
      </c>
      <c r="J16" s="103">
        <f>+HLOOKUP(E16,ivan!$A$2:$U$14,12)</f>
        <v>1</v>
      </c>
    </row>
    <row r="17" spans="5:10" ht="15">
      <c r="E17" s="39">
        <v>2</v>
      </c>
      <c r="F17" s="47">
        <v>4</v>
      </c>
      <c r="G17" s="50">
        <v>365</v>
      </c>
      <c r="H17" s="102">
        <f>+HLOOKUP(E17,federico!$A$2:$U$9,8)</f>
        <v>1.5</v>
      </c>
      <c r="I17" s="63">
        <f>+HLOOKUP(E17,erwin!$A$2:$V$12,11)</f>
        <v>2</v>
      </c>
      <c r="J17" s="103">
        <f>+HLOOKUP(E17,ivan!$A$2:$U$14,12)</f>
        <v>1.166666666666667</v>
      </c>
    </row>
    <row r="18" spans="5:10" ht="15">
      <c r="E18" s="39">
        <v>3</v>
      </c>
      <c r="F18" s="47">
        <v>5</v>
      </c>
      <c r="G18" s="50">
        <v>547</v>
      </c>
      <c r="H18" s="102">
        <f>+HLOOKUP(E18,federico!$A$2:$U$9,8)</f>
        <v>1.5</v>
      </c>
      <c r="I18" s="63">
        <f>+HLOOKUP(E18,erwin!$A$2:$V$12,11)</f>
        <v>2</v>
      </c>
      <c r="J18" s="103">
        <f>+HLOOKUP(E18,ivan!$A$2:$U$14,12)</f>
        <v>0.833333333333333</v>
      </c>
    </row>
    <row r="19" spans="5:10" ht="15">
      <c r="E19" s="39">
        <v>4</v>
      </c>
      <c r="F19" s="47">
        <v>3</v>
      </c>
      <c r="G19" s="50">
        <v>176</v>
      </c>
      <c r="H19" s="104">
        <f>+HLOOKUP(E19,federico!$A$2:$U$9,8)</f>
        <v>2.5</v>
      </c>
      <c r="I19" s="98">
        <f>+HLOOKUP(E19,erwin!$A$2:$V$12,11)</f>
        <v>2</v>
      </c>
      <c r="J19" s="103">
        <f>+HLOOKUP(E19,ivan!$A$2:$U$14,12)</f>
        <v>0.3333333333333335</v>
      </c>
    </row>
    <row r="20" spans="5:10" ht="15">
      <c r="E20" s="39">
        <v>5</v>
      </c>
      <c r="F20" s="47">
        <v>4</v>
      </c>
      <c r="G20" s="50">
        <v>404</v>
      </c>
      <c r="H20" s="102">
        <f>+HLOOKUP(E20,federico!$A$2:$U$9,8)</f>
        <v>3</v>
      </c>
      <c r="I20" s="63">
        <f>+HLOOKUP(E20,erwin!$A$2:$V$12,11)</f>
        <v>3.2</v>
      </c>
      <c r="J20" s="103">
        <f>+HLOOKUP(E20,ivan!$A$2:$U$14,12)</f>
        <v>1.166666666666667</v>
      </c>
    </row>
    <row r="21" spans="5:10" ht="15">
      <c r="E21" s="39">
        <v>6</v>
      </c>
      <c r="F21" s="47">
        <v>4</v>
      </c>
      <c r="G21" s="50">
        <v>407</v>
      </c>
      <c r="H21" s="102">
        <f>+HLOOKUP(E21,federico!$A$2:$U$9,8)</f>
        <v>2</v>
      </c>
      <c r="I21" s="63">
        <f>+HLOOKUP(E21,erwin!$A$2:$V$12,11)</f>
        <v>2.5999999999999996</v>
      </c>
      <c r="J21" s="103">
        <f>+HLOOKUP(E21,ivan!$A$2:$U$14,12)</f>
        <v>1.166666666666667</v>
      </c>
    </row>
    <row r="22" spans="5:10" ht="15">
      <c r="E22" s="39">
        <v>7</v>
      </c>
      <c r="F22" s="47">
        <v>3</v>
      </c>
      <c r="G22" s="50">
        <v>183</v>
      </c>
      <c r="H22" s="102">
        <f>+HLOOKUP(E22,federico!$A$2:$U$9,8)</f>
        <v>2</v>
      </c>
      <c r="I22" s="98">
        <f>+HLOOKUP(E22,erwin!$A$2:$V$12,11)</f>
        <v>2</v>
      </c>
      <c r="J22" s="103">
        <f>+HLOOKUP(E22,ivan!$A$2:$U$14,12)</f>
        <v>0.6666666666666665</v>
      </c>
    </row>
    <row r="23" spans="5:10" ht="15">
      <c r="E23" s="39">
        <v>8</v>
      </c>
      <c r="F23" s="47">
        <v>4</v>
      </c>
      <c r="G23" s="50">
        <v>364</v>
      </c>
      <c r="H23" s="104">
        <f>+HLOOKUP(E23,federico!$A$2:$U$9,8)</f>
        <v>2.5</v>
      </c>
      <c r="I23" s="98">
        <f>+HLOOKUP(E23,erwin!$A$2:$V$12,11)</f>
        <v>2</v>
      </c>
      <c r="J23" s="103">
        <f>+HLOOKUP(E23,ivan!$A$2:$U$14,12)</f>
        <v>0.666666666666667</v>
      </c>
    </row>
    <row r="24" spans="5:10" ht="15">
      <c r="E24" s="42">
        <v>9</v>
      </c>
      <c r="F24" s="48">
        <v>5</v>
      </c>
      <c r="G24" s="52">
        <v>563</v>
      </c>
      <c r="H24" s="99">
        <f>+HLOOKUP(E24,federico!$A$2:$U$9,8)</f>
        <v>3</v>
      </c>
      <c r="I24" s="80">
        <f>+HLOOKUP(E24,erwin!$A$2:$V$12,11)</f>
        <v>3.1999999999999993</v>
      </c>
      <c r="J24" s="105">
        <f>+HLOOKUP(E24,ivan!$A$2:$U$14,12)</f>
        <v>0.33333333333333304</v>
      </c>
    </row>
    <row r="25" spans="5:10" ht="15">
      <c r="E25" s="39">
        <v>10</v>
      </c>
      <c r="F25" s="47">
        <v>4</v>
      </c>
      <c r="G25" s="50">
        <v>380</v>
      </c>
      <c r="H25" s="102">
        <f>+HLOOKUP(E25,federico!$A$2:$U$9,8)</f>
        <v>3</v>
      </c>
      <c r="I25" s="63">
        <f>+HLOOKUP(E25,erwin!$A$2:$V$12,11)</f>
        <v>3.2</v>
      </c>
      <c r="J25" s="103">
        <f>+HLOOKUP(E25,ivan!$A$2:$U$14,12)</f>
        <v>1.166666666666667</v>
      </c>
    </row>
    <row r="26" spans="5:10" ht="15">
      <c r="E26" s="39">
        <v>11</v>
      </c>
      <c r="F26" s="47">
        <v>3</v>
      </c>
      <c r="G26" s="50">
        <v>143</v>
      </c>
      <c r="H26" s="102">
        <f>+HLOOKUP(E26,federico!$A$2:$U$9,8)</f>
        <v>1</v>
      </c>
      <c r="I26" s="63">
        <f>+HLOOKUP(E26,erwin!$A$2:$V$12,11)</f>
        <v>1.5999999999999996</v>
      </c>
      <c r="J26" s="103">
        <f>+HLOOKUP(E26,ivan!$A$2:$U$14,12)</f>
        <v>0.6666666666666665</v>
      </c>
    </row>
    <row r="27" spans="5:10" ht="15">
      <c r="E27" s="39">
        <v>12</v>
      </c>
      <c r="F27" s="47">
        <v>4</v>
      </c>
      <c r="G27" s="50">
        <v>374</v>
      </c>
      <c r="H27" s="104">
        <f>+HLOOKUP(E27,federico!$A$2:$U$9,8)</f>
        <v>2</v>
      </c>
      <c r="I27" s="98">
        <f>+HLOOKUP(E27,erwin!$A$2:$V$12,11)</f>
        <v>1.7999999999999998</v>
      </c>
      <c r="J27" s="103">
        <f>+HLOOKUP(E27,ivan!$A$2:$U$14,12)</f>
        <v>1</v>
      </c>
    </row>
    <row r="28" spans="5:10" ht="15">
      <c r="E28" s="39">
        <v>13</v>
      </c>
      <c r="F28" s="47">
        <v>4</v>
      </c>
      <c r="G28" s="50">
        <v>406</v>
      </c>
      <c r="H28" s="102">
        <f>+HLOOKUP(E28,federico!$A$2:$U$9,8)</f>
        <v>2</v>
      </c>
      <c r="I28" s="63">
        <f>+HLOOKUP(E28,erwin!$A$2:$V$12,11)</f>
        <v>3</v>
      </c>
      <c r="J28" s="103">
        <f>+HLOOKUP(E28,ivan!$A$2:$U$14,12)</f>
        <v>1.166666666666667</v>
      </c>
    </row>
    <row r="29" spans="5:10" ht="15">
      <c r="E29" s="39">
        <v>14</v>
      </c>
      <c r="F29" s="47">
        <v>5</v>
      </c>
      <c r="G29" s="50">
        <v>505</v>
      </c>
      <c r="H29" s="104">
        <f>+HLOOKUP(E29,federico!$A$2:$U$9,8)</f>
        <v>2.5</v>
      </c>
      <c r="I29" s="98">
        <f>+HLOOKUP(E29,erwin!$A$2:$V$12,11)</f>
        <v>2.2</v>
      </c>
      <c r="J29" s="103">
        <f>+HLOOKUP(E29,ivan!$A$2:$U$14,12)</f>
        <v>1</v>
      </c>
    </row>
    <row r="30" spans="5:10" ht="15">
      <c r="E30" s="39">
        <v>15</v>
      </c>
      <c r="F30" s="47">
        <v>3</v>
      </c>
      <c r="G30" s="50">
        <v>209</v>
      </c>
      <c r="H30" s="104">
        <f>+HLOOKUP(E30,federico!$A$2:$U$9,8)</f>
        <v>2.5</v>
      </c>
      <c r="I30" s="98">
        <f>+HLOOKUP(E30,erwin!$A$2:$V$12,11)</f>
        <v>2</v>
      </c>
      <c r="J30" s="103">
        <f>+HLOOKUP(E30,ivan!$A$2:$U$14,12)</f>
        <v>1.166666666666667</v>
      </c>
    </row>
    <row r="31" spans="5:10" ht="15">
      <c r="E31" s="39">
        <v>16</v>
      </c>
      <c r="F31" s="47">
        <v>4</v>
      </c>
      <c r="G31" s="50">
        <v>414</v>
      </c>
      <c r="H31" s="104">
        <f>+HLOOKUP(E31,federico!$A$2:$U$9,8)</f>
        <v>3.5</v>
      </c>
      <c r="I31" s="98">
        <f>+HLOOKUP(E31,erwin!$A$2:$V$12,11)</f>
        <v>2</v>
      </c>
      <c r="J31" s="103">
        <f>+HLOOKUP(E31,ivan!$A$2:$U$14,12)</f>
        <v>0.833333333333333</v>
      </c>
    </row>
    <row r="32" spans="5:10" ht="15">
      <c r="E32" s="39">
        <v>17</v>
      </c>
      <c r="F32" s="47">
        <v>4</v>
      </c>
      <c r="G32" s="50">
        <v>381</v>
      </c>
      <c r="H32" s="104">
        <f>+HLOOKUP(E32,federico!$A$2:$U$9,8)</f>
        <v>3</v>
      </c>
      <c r="I32" s="98">
        <f>+HLOOKUP(E32,erwin!$A$2:$V$12,11)</f>
        <v>2.2</v>
      </c>
      <c r="J32" s="103">
        <f>+HLOOKUP(E32,ivan!$A$2:$U$14,12)</f>
        <v>1.166666666666667</v>
      </c>
    </row>
    <row r="33" spans="5:10" ht="15">
      <c r="E33" s="39">
        <v>18</v>
      </c>
      <c r="F33" s="47">
        <v>5</v>
      </c>
      <c r="G33" s="50">
        <v>506</v>
      </c>
      <c r="H33" s="104">
        <f>+HLOOKUP(E33,federico!$A$2:$U$9,8)</f>
        <v>3.5</v>
      </c>
      <c r="I33" s="98">
        <f>+HLOOKUP(E33,erwin!$A$2:$V$12,11)</f>
        <v>3.1999999999999993</v>
      </c>
      <c r="J33" s="103">
        <f>+HLOOKUP(E33,ivan!$A$2:$U$14,12)</f>
        <v>0.666666666666667</v>
      </c>
    </row>
    <row r="34" spans="5:10" ht="18.75" thickBot="1">
      <c r="E34" s="45"/>
      <c r="F34" s="49" t="s">
        <v>18</v>
      </c>
      <c r="G34" s="51">
        <f>+SUM(G16:G33)</f>
        <v>6681</v>
      </c>
      <c r="H34" s="106">
        <f>+(federico!K7+federico!V7-72)/18</f>
        <v>2.361111111111111</v>
      </c>
      <c r="I34" s="40">
        <f>(+erwin!K10+erwin!V10-72)/18</f>
        <v>2.3666666666666663</v>
      </c>
      <c r="J34" s="107">
        <f>+ivan!W13/18</f>
        <v>0.9000000000000001</v>
      </c>
    </row>
    <row r="35" spans="5:10" ht="20.25">
      <c r="E35" s="77" t="s">
        <v>21</v>
      </c>
      <c r="H35" s="78">
        <v>0</v>
      </c>
      <c r="I35" s="78">
        <v>0</v>
      </c>
      <c r="J35" s="78">
        <v>18</v>
      </c>
    </row>
  </sheetData>
  <mergeCells count="1">
    <mergeCell ref="H14:J14"/>
  </mergeCells>
  <printOptions/>
  <pageMargins left="0.4330708661417323" right="0.75" top="0.984251968503937" bottom="1" header="0" footer="0"/>
  <pageSetup fitToHeight="1" fitToWidth="1" horizontalDpi="204" verticalDpi="204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Smith</dc:creator>
  <cp:keywords/>
  <dc:description/>
  <cp:lastModifiedBy> </cp:lastModifiedBy>
  <cp:lastPrinted>2000-12-18T01:10:04Z</cp:lastPrinted>
  <dcterms:created xsi:type="dcterms:W3CDTF">2000-04-21T19:33:04Z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